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2024" sheetId="1" r:id="rId1"/>
    <sheet name="2024 (2)" sheetId="2" r:id="rId2"/>
  </sheets>
  <definedNames>
    <definedName name="_xlnm.Print_Area" localSheetId="0">'2024'!$A$1:$H$30</definedName>
    <definedName name="_xlnm.Print_Area" localSheetId="1">'2024 (2)'!$A$1:$I$22</definedName>
  </definedNames>
  <calcPr fullCalcOnLoad="1" fullPrecision="0"/>
</workbook>
</file>

<file path=xl/sharedStrings.xml><?xml version="1.0" encoding="utf-8"?>
<sst xmlns="http://schemas.openxmlformats.org/spreadsheetml/2006/main" count="63" uniqueCount="35">
  <si>
    <t>Населенный пункт</t>
  </si>
  <si>
    <t>северный куст</t>
  </si>
  <si>
    <t xml:space="preserve">Всего </t>
  </si>
  <si>
    <t>Расстояние, км</t>
  </si>
  <si>
    <t>Средняя скорость по бездорожью, км/ч</t>
  </si>
  <si>
    <t>1 квартал</t>
  </si>
  <si>
    <t>в том числе:                                           южный куст</t>
  </si>
  <si>
    <t>(39176)2-16-84</t>
  </si>
  <si>
    <t>Сумма затрат, руб.</t>
  </si>
  <si>
    <t xml:space="preserve"> Перевозка груза автомобильным транспортом (бензовозом) объемом не менее 8500л. по автозимнику из с. Хатанга в населенные пункты сельского поселения Хатанга</t>
  </si>
  <si>
    <t>Хатанга- Хета - Катырык -Хатанга</t>
  </si>
  <si>
    <t>Приложение №1 к пояснительной</t>
  </si>
  <si>
    <t>Хатанга- Хета - Хатанга</t>
  </si>
  <si>
    <t>Хатанга- Попигай - Хатанга</t>
  </si>
  <si>
    <t>Хатанга- Катырык - Хатанга</t>
  </si>
  <si>
    <t>количество задействованных машин</t>
  </si>
  <si>
    <t>Хатанга - Сындасско - Хатанга</t>
  </si>
  <si>
    <t>Федосеева Александра Савельевна</t>
  </si>
  <si>
    <t>Предусмотрено в бюджете</t>
  </si>
  <si>
    <t>Необходимо дополнительно</t>
  </si>
  <si>
    <t xml:space="preserve">Время в пути (час) </t>
  </si>
  <si>
    <t>Стоимость рейса</t>
  </si>
  <si>
    <t>Хатанга-Новая - Хатанга</t>
  </si>
  <si>
    <t>Хатанга- Новорыбная - Хатанга</t>
  </si>
  <si>
    <t>Хатанга - Кресты-Хатанга</t>
  </si>
  <si>
    <t>Хатанга - Жданиха - Хатанга</t>
  </si>
  <si>
    <t>Плановый расчет транспортных затрат  по доставке бензина для нужд населения из с. Хатанга в поселки поселения автомобильным транспортом на 2024 год</t>
  </si>
  <si>
    <t xml:space="preserve">Стоимость 1 часа работы с НДС руб.  (коммерческое предложение АО "ХМТП" от 2022 года),  с учетом индекса-дефлятора  (транспорт): 
104,7% на 2024 год. </t>
  </si>
  <si>
    <t>Приложение  1</t>
  </si>
  <si>
    <t xml:space="preserve">И.о. Начальника Отдела традиционных промыслов и обеспечения жизнедеятельности поселков Администрации сельского поселения Хатанга </t>
  </si>
  <si>
    <t>А.И. Кудрякова</t>
  </si>
  <si>
    <t xml:space="preserve">остаток </t>
  </si>
  <si>
    <t>объем</t>
  </si>
  <si>
    <t>Хатанга- Новая- Катырык - Хатанга</t>
  </si>
  <si>
    <t>Хатанга- Жданиха - Попигай - Хатанга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</si>
</sst>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</numFmts>
  <fonts count="49">
    <font>
      <sz val="12"/>
      <name val="Arial Narrow"/>
      <family val="0"/>
    </font>
    <font>
      <u val="single"/>
      <sz val="12"/>
      <color indexed="12"/>
      <name val="Arial Narrow"/>
      <family val="2"/>
    </font>
    <font>
      <u val="single"/>
      <sz val="12"/>
      <color indexed="36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6">
      <selection activeCell="O12" sqref="O12"/>
    </sheetView>
  </sheetViews>
  <sheetFormatPr defaultColWidth="9.140625" defaultRowHeight="15.75"/>
  <cols>
    <col min="1" max="1" width="40.57421875" style="1" customWidth="1"/>
    <col min="2" max="2" width="13.28125" style="10" customWidth="1"/>
    <col min="3" max="3" width="13.7109375" style="10" customWidth="1"/>
    <col min="4" max="4" width="9.28125" style="1" customWidth="1"/>
    <col min="5" max="5" width="24.00390625" style="1" customWidth="1"/>
    <col min="6" max="6" width="14.421875" style="1" customWidth="1"/>
    <col min="7" max="7" width="14.7109375" style="1" customWidth="1"/>
    <col min="8" max="8" width="25.28125" style="1" customWidth="1"/>
    <col min="9" max="9" width="0.2890625" style="1" customWidth="1"/>
    <col min="10" max="10" width="16.140625" style="1" customWidth="1"/>
    <col min="11" max="16384" width="9.140625" style="1" customWidth="1"/>
  </cols>
  <sheetData>
    <row r="1" ht="17.25" customHeight="1" hidden="1">
      <c r="H1" s="35" t="s">
        <v>11</v>
      </c>
    </row>
    <row r="2" ht="17.25" customHeight="1">
      <c r="H2" s="34" t="s">
        <v>28</v>
      </c>
    </row>
    <row r="3" spans="1:8" s="15" customFormat="1" ht="33" customHeight="1">
      <c r="A3" s="44" t="s">
        <v>26</v>
      </c>
      <c r="B3" s="45"/>
      <c r="C3" s="45"/>
      <c r="D3" s="45"/>
      <c r="E3" s="45"/>
      <c r="F3" s="45"/>
      <c r="G3" s="45"/>
      <c r="H3" s="45"/>
    </row>
    <row r="4" spans="1:8" s="15" customFormat="1" ht="18" customHeight="1">
      <c r="A4" s="39"/>
      <c r="B4" s="40"/>
      <c r="C4" s="40"/>
      <c r="D4" s="40"/>
      <c r="E4" s="40"/>
      <c r="F4" s="40"/>
      <c r="G4" s="40"/>
      <c r="H4" s="40"/>
    </row>
    <row r="5" spans="1:8" s="38" customFormat="1" ht="47.25" customHeight="1">
      <c r="A5" s="46" t="s">
        <v>9</v>
      </c>
      <c r="B5" s="46"/>
      <c r="C5" s="46"/>
      <c r="D5" s="46"/>
      <c r="E5" s="46"/>
      <c r="F5" s="46"/>
      <c r="G5" s="46"/>
      <c r="H5" s="46"/>
    </row>
    <row r="6" spans="1:8" s="16" customFormat="1" ht="12" customHeight="1">
      <c r="A6" s="47" t="s">
        <v>0</v>
      </c>
      <c r="B6" s="48" t="s">
        <v>3</v>
      </c>
      <c r="C6" s="48" t="s">
        <v>4</v>
      </c>
      <c r="D6" s="48" t="s">
        <v>20</v>
      </c>
      <c r="E6" s="48" t="s">
        <v>27</v>
      </c>
      <c r="F6" s="48" t="s">
        <v>21</v>
      </c>
      <c r="G6" s="48" t="s">
        <v>15</v>
      </c>
      <c r="H6" s="50" t="s">
        <v>8</v>
      </c>
    </row>
    <row r="7" spans="1:8" s="16" customFormat="1" ht="72.75" customHeight="1">
      <c r="A7" s="47"/>
      <c r="B7" s="49"/>
      <c r="C7" s="49"/>
      <c r="D7" s="49"/>
      <c r="E7" s="49"/>
      <c r="F7" s="49"/>
      <c r="G7" s="49"/>
      <c r="H7" s="49"/>
    </row>
    <row r="8" spans="1:8" s="25" customFormat="1" ht="12">
      <c r="A8" s="23">
        <v>1</v>
      </c>
      <c r="B8" s="24">
        <v>2</v>
      </c>
      <c r="C8" s="24">
        <v>3</v>
      </c>
      <c r="D8" s="23">
        <v>4</v>
      </c>
      <c r="E8" s="23">
        <v>5</v>
      </c>
      <c r="F8" s="23"/>
      <c r="G8" s="23">
        <v>6</v>
      </c>
      <c r="H8" s="24">
        <v>7</v>
      </c>
    </row>
    <row r="9" spans="1:8" ht="15.75">
      <c r="A9" s="13" t="s">
        <v>5</v>
      </c>
      <c r="B9" s="2"/>
      <c r="C9" s="2"/>
      <c r="D9" s="2"/>
      <c r="E9" s="2"/>
      <c r="F9" s="2"/>
      <c r="G9" s="3"/>
      <c r="H9" s="3"/>
    </row>
    <row r="10" spans="1:9" ht="15.75" customHeight="1" hidden="1">
      <c r="A10" s="14" t="s">
        <v>10</v>
      </c>
      <c r="B10" s="2">
        <v>350</v>
      </c>
      <c r="C10" s="2">
        <v>11</v>
      </c>
      <c r="D10" s="4">
        <v>3605</v>
      </c>
      <c r="E10" s="26">
        <f>B10/C10*D10</f>
        <v>114704.55</v>
      </c>
      <c r="F10" s="26"/>
      <c r="G10" s="26">
        <v>0</v>
      </c>
      <c r="H10" s="26">
        <f>E10*G10</f>
        <v>0</v>
      </c>
      <c r="I10" s="11">
        <v>11.6</v>
      </c>
    </row>
    <row r="11" spans="1:9" ht="15.75">
      <c r="A11" s="14" t="s">
        <v>12</v>
      </c>
      <c r="B11" s="2">
        <v>264</v>
      </c>
      <c r="C11" s="2">
        <v>11</v>
      </c>
      <c r="D11" s="4">
        <f aca="true" t="shared" si="0" ref="D11:D18">B11/C11</f>
        <v>24</v>
      </c>
      <c r="E11" s="30">
        <f>8002.44*1.047</f>
        <v>8378.55</v>
      </c>
      <c r="F11" s="26">
        <f aca="true" t="shared" si="1" ref="F11:F18">E11*D11</f>
        <v>201085.2</v>
      </c>
      <c r="G11" s="26">
        <v>2</v>
      </c>
      <c r="H11" s="26">
        <f aca="true" t="shared" si="2" ref="H11:H18">F11*G11</f>
        <v>402170.4</v>
      </c>
      <c r="I11" s="11">
        <v>11.6</v>
      </c>
    </row>
    <row r="12" spans="1:9" ht="15.75">
      <c r="A12" s="14" t="s">
        <v>22</v>
      </c>
      <c r="B12" s="2">
        <v>104</v>
      </c>
      <c r="C12" s="2">
        <v>11</v>
      </c>
      <c r="D12" s="4">
        <f t="shared" si="0"/>
        <v>9</v>
      </c>
      <c r="E12" s="30">
        <f aca="true" t="shared" si="3" ref="E12:E18">8002.44*1.047</f>
        <v>8378.55</v>
      </c>
      <c r="F12" s="26">
        <f t="shared" si="1"/>
        <v>75406.95</v>
      </c>
      <c r="G12" s="26">
        <v>2</v>
      </c>
      <c r="H12" s="26">
        <f t="shared" si="2"/>
        <v>150813.9</v>
      </c>
      <c r="I12" s="11">
        <v>11.6</v>
      </c>
    </row>
    <row r="13" spans="1:9" ht="15.75">
      <c r="A13" s="14" t="s">
        <v>16</v>
      </c>
      <c r="B13" s="2">
        <v>570</v>
      </c>
      <c r="C13" s="2">
        <v>11</v>
      </c>
      <c r="D13" s="4">
        <f t="shared" si="0"/>
        <v>52</v>
      </c>
      <c r="E13" s="30">
        <f t="shared" si="3"/>
        <v>8378.55</v>
      </c>
      <c r="F13" s="26">
        <f t="shared" si="1"/>
        <v>435684.6</v>
      </c>
      <c r="G13" s="26">
        <v>2</v>
      </c>
      <c r="H13" s="26">
        <f t="shared" si="2"/>
        <v>871369.2</v>
      </c>
      <c r="I13" s="11">
        <v>11.6</v>
      </c>
    </row>
    <row r="14" spans="1:9" ht="15.75">
      <c r="A14" s="14" t="s">
        <v>23</v>
      </c>
      <c r="B14" s="5">
        <v>330</v>
      </c>
      <c r="C14" s="5">
        <v>11</v>
      </c>
      <c r="D14" s="4">
        <f t="shared" si="0"/>
        <v>30</v>
      </c>
      <c r="E14" s="30">
        <f t="shared" si="3"/>
        <v>8378.55</v>
      </c>
      <c r="F14" s="26">
        <f t="shared" si="1"/>
        <v>251356.5</v>
      </c>
      <c r="G14" s="30">
        <v>4</v>
      </c>
      <c r="H14" s="26">
        <f t="shared" si="2"/>
        <v>1005426</v>
      </c>
      <c r="I14" s="11">
        <v>11.6</v>
      </c>
    </row>
    <row r="15" spans="1:9" ht="15.75">
      <c r="A15" s="14" t="s">
        <v>13</v>
      </c>
      <c r="B15" s="5">
        <v>650</v>
      </c>
      <c r="C15" s="5">
        <v>11</v>
      </c>
      <c r="D15" s="4">
        <f t="shared" si="0"/>
        <v>59</v>
      </c>
      <c r="E15" s="30">
        <f t="shared" si="3"/>
        <v>8378.55</v>
      </c>
      <c r="F15" s="26">
        <f t="shared" si="1"/>
        <v>494334.45</v>
      </c>
      <c r="G15" s="30">
        <v>2</v>
      </c>
      <c r="H15" s="26">
        <f t="shared" si="2"/>
        <v>988668.9</v>
      </c>
      <c r="I15" s="11"/>
    </row>
    <row r="16" spans="1:9" ht="15.75">
      <c r="A16" s="14" t="s">
        <v>14</v>
      </c>
      <c r="B16" s="5">
        <v>350</v>
      </c>
      <c r="C16" s="5">
        <v>11</v>
      </c>
      <c r="D16" s="4">
        <f t="shared" si="0"/>
        <v>32</v>
      </c>
      <c r="E16" s="30">
        <f t="shared" si="3"/>
        <v>8378.55</v>
      </c>
      <c r="F16" s="26">
        <f t="shared" si="1"/>
        <v>268113.6</v>
      </c>
      <c r="G16" s="30">
        <v>2</v>
      </c>
      <c r="H16" s="26">
        <f t="shared" si="2"/>
        <v>536227.2</v>
      </c>
      <c r="I16" s="11"/>
    </row>
    <row r="17" spans="1:9" ht="15.75">
      <c r="A17" s="14" t="s">
        <v>24</v>
      </c>
      <c r="B17" s="5">
        <v>34</v>
      </c>
      <c r="C17" s="5">
        <v>11</v>
      </c>
      <c r="D17" s="4">
        <f t="shared" si="0"/>
        <v>3</v>
      </c>
      <c r="E17" s="30">
        <f t="shared" si="3"/>
        <v>8378.55</v>
      </c>
      <c r="F17" s="26">
        <f t="shared" si="1"/>
        <v>25135.65</v>
      </c>
      <c r="G17" s="30">
        <v>1</v>
      </c>
      <c r="H17" s="26">
        <f t="shared" si="2"/>
        <v>25135.65</v>
      </c>
      <c r="I17" s="11"/>
    </row>
    <row r="18" spans="1:9" ht="15.75">
      <c r="A18" s="14" t="s">
        <v>25</v>
      </c>
      <c r="B18" s="2">
        <v>54</v>
      </c>
      <c r="C18" s="2">
        <v>11</v>
      </c>
      <c r="D18" s="4">
        <f t="shared" si="0"/>
        <v>5</v>
      </c>
      <c r="E18" s="30">
        <f t="shared" si="3"/>
        <v>8378.55</v>
      </c>
      <c r="F18" s="26">
        <f t="shared" si="1"/>
        <v>41892.75</v>
      </c>
      <c r="G18" s="26">
        <v>1</v>
      </c>
      <c r="H18" s="26">
        <f t="shared" si="2"/>
        <v>41892.75</v>
      </c>
      <c r="I18" s="11"/>
    </row>
    <row r="19" spans="1:9" ht="15.75">
      <c r="A19" s="6" t="s">
        <v>2</v>
      </c>
      <c r="B19" s="6"/>
      <c r="C19" s="6"/>
      <c r="D19" s="6"/>
      <c r="E19" s="27"/>
      <c r="F19" s="27"/>
      <c r="G19" s="31">
        <f>SUM(G10:G18)</f>
        <v>16</v>
      </c>
      <c r="H19" s="27">
        <f>H11+H12+H13+H14+H15+H16+H17+H18</f>
        <v>4021704</v>
      </c>
      <c r="I19" s="12" t="e">
        <f>H19*100/#REF!</f>
        <v>#REF!</v>
      </c>
    </row>
    <row r="20" spans="1:9" ht="31.5">
      <c r="A20" s="9" t="s">
        <v>6</v>
      </c>
      <c r="B20" s="7"/>
      <c r="C20" s="8"/>
      <c r="D20" s="8"/>
      <c r="E20" s="28"/>
      <c r="F20" s="28"/>
      <c r="G20" s="29">
        <f>G11+G12+G16+G17</f>
        <v>7</v>
      </c>
      <c r="H20" s="29">
        <f>H11+H12+H16+H17</f>
        <v>1114347.15</v>
      </c>
      <c r="I20" s="11" t="e">
        <f>H19*100/#REF!</f>
        <v>#REF!</v>
      </c>
    </row>
    <row r="21" spans="1:9" ht="15.75">
      <c r="A21" s="9" t="s">
        <v>1</v>
      </c>
      <c r="B21" s="7"/>
      <c r="C21" s="8"/>
      <c r="D21" s="8"/>
      <c r="E21" s="28"/>
      <c r="F21" s="28"/>
      <c r="G21" s="29">
        <f>G13+G14+G15+G18</f>
        <v>9</v>
      </c>
      <c r="H21" s="29">
        <f>H13+H14+H15+H18</f>
        <v>2907356.85</v>
      </c>
      <c r="I21" s="11"/>
    </row>
    <row r="22" spans="1:9" s="21" customFormat="1" ht="15.75">
      <c r="A22" s="33"/>
      <c r="B22" s="17"/>
      <c r="C22" s="18"/>
      <c r="D22" s="18"/>
      <c r="E22" s="18"/>
      <c r="F22" s="18"/>
      <c r="G22" s="17"/>
      <c r="H22" s="19"/>
      <c r="I22" s="20"/>
    </row>
    <row r="23" spans="5:10" ht="15.75">
      <c r="E23" s="1" t="s">
        <v>18</v>
      </c>
      <c r="H23" s="11">
        <v>914600</v>
      </c>
      <c r="I23" s="11">
        <f>914590-H19</f>
        <v>-3107114</v>
      </c>
      <c r="J23" s="32"/>
    </row>
    <row r="24" spans="5:10" ht="15.75">
      <c r="E24" s="37" t="s">
        <v>19</v>
      </c>
      <c r="F24" s="37"/>
      <c r="G24" s="37"/>
      <c r="H24" s="12">
        <f>H19-H23</f>
        <v>3107104</v>
      </c>
      <c r="J24" s="36"/>
    </row>
    <row r="25" spans="5:10" ht="15.75">
      <c r="E25" s="37"/>
      <c r="F25" s="37"/>
      <c r="G25" s="37"/>
      <c r="H25" s="12"/>
      <c r="J25" s="36"/>
    </row>
    <row r="27" spans="1:7" ht="100.5" customHeight="1">
      <c r="A27" s="41" t="s">
        <v>29</v>
      </c>
      <c r="G27" s="1" t="s">
        <v>30</v>
      </c>
    </row>
    <row r="29" ht="15.75">
      <c r="A29" s="33" t="s">
        <v>17</v>
      </c>
    </row>
    <row r="30" ht="15.75">
      <c r="A30" s="22" t="s">
        <v>7</v>
      </c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SheetLayoutView="100" zoomScalePageLayoutView="0" workbookViewId="0" topLeftCell="A2">
      <selection activeCell="B20" sqref="B20"/>
    </sheetView>
  </sheetViews>
  <sheetFormatPr defaultColWidth="9.140625" defaultRowHeight="15.75"/>
  <cols>
    <col min="1" max="1" width="40.57421875" style="1" customWidth="1"/>
    <col min="2" max="2" width="13.28125" style="10" customWidth="1"/>
    <col min="3" max="3" width="13.7109375" style="10" customWidth="1"/>
    <col min="4" max="4" width="9.28125" style="1" customWidth="1"/>
    <col min="5" max="5" width="24.00390625" style="1" customWidth="1"/>
    <col min="6" max="6" width="14.421875" style="1" customWidth="1"/>
    <col min="7" max="7" width="14.7109375" style="1" customWidth="1"/>
    <col min="8" max="8" width="25.28125" style="1" customWidth="1"/>
    <col min="9" max="9" width="0.2890625" style="1" customWidth="1"/>
    <col min="10" max="10" width="16.140625" style="1" customWidth="1"/>
    <col min="11" max="16384" width="9.140625" style="1" customWidth="1"/>
  </cols>
  <sheetData>
    <row r="1" ht="17.25" customHeight="1" hidden="1">
      <c r="H1" s="35" t="s">
        <v>11</v>
      </c>
    </row>
    <row r="2" ht="17.25" customHeight="1">
      <c r="H2" s="34" t="s">
        <v>28</v>
      </c>
    </row>
    <row r="3" spans="1:8" s="15" customFormat="1" ht="33" customHeight="1">
      <c r="A3" s="44" t="s">
        <v>26</v>
      </c>
      <c r="B3" s="45"/>
      <c r="C3" s="45"/>
      <c r="D3" s="45"/>
      <c r="E3" s="45"/>
      <c r="F3" s="45"/>
      <c r="G3" s="45"/>
      <c r="H3" s="45"/>
    </row>
    <row r="4" spans="1:8" s="15" customFormat="1" ht="18" customHeight="1">
      <c r="A4" s="39"/>
      <c r="B4" s="40"/>
      <c r="C4" s="40"/>
      <c r="D4" s="40"/>
      <c r="E4" s="40"/>
      <c r="F4" s="40"/>
      <c r="G4" s="40"/>
      <c r="H4" s="40"/>
    </row>
    <row r="5" spans="1:8" s="38" customFormat="1" ht="47.25" customHeight="1">
      <c r="A5" s="46" t="s">
        <v>9</v>
      </c>
      <c r="B5" s="46"/>
      <c r="C5" s="46"/>
      <c r="D5" s="46"/>
      <c r="E5" s="46"/>
      <c r="F5" s="46"/>
      <c r="G5" s="46"/>
      <c r="H5" s="46"/>
    </row>
    <row r="6" spans="1:8" s="16" customFormat="1" ht="12" customHeight="1">
      <c r="A6" s="47" t="s">
        <v>0</v>
      </c>
      <c r="B6" s="48" t="s">
        <v>3</v>
      </c>
      <c r="C6" s="48" t="s">
        <v>4</v>
      </c>
      <c r="D6" s="48" t="s">
        <v>20</v>
      </c>
      <c r="E6" s="48" t="s">
        <v>27</v>
      </c>
      <c r="F6" s="48" t="s">
        <v>21</v>
      </c>
      <c r="G6" s="48" t="s">
        <v>15</v>
      </c>
      <c r="H6" s="50" t="s">
        <v>8</v>
      </c>
    </row>
    <row r="7" spans="1:10" s="16" customFormat="1" ht="72.75" customHeight="1">
      <c r="A7" s="47"/>
      <c r="B7" s="49"/>
      <c r="C7" s="49"/>
      <c r="D7" s="49"/>
      <c r="E7" s="49"/>
      <c r="F7" s="49"/>
      <c r="G7" s="49"/>
      <c r="H7" s="49"/>
      <c r="J7" s="43" t="s">
        <v>32</v>
      </c>
    </row>
    <row r="8" spans="1:8" s="25" customFormat="1" ht="12">
      <c r="A8" s="23">
        <v>1</v>
      </c>
      <c r="B8" s="24">
        <v>2</v>
      </c>
      <c r="C8" s="24">
        <v>3</v>
      </c>
      <c r="D8" s="23">
        <v>4</v>
      </c>
      <c r="E8" s="23">
        <v>5</v>
      </c>
      <c r="F8" s="23"/>
      <c r="G8" s="23">
        <v>6</v>
      </c>
      <c r="H8" s="24">
        <v>7</v>
      </c>
    </row>
    <row r="9" spans="1:8" ht="15.75">
      <c r="A9" s="13" t="s">
        <v>5</v>
      </c>
      <c r="B9" s="2"/>
      <c r="C9" s="2"/>
      <c r="D9" s="2"/>
      <c r="E9" s="2"/>
      <c r="F9" s="2"/>
      <c r="G9" s="3"/>
      <c r="H9" s="3"/>
    </row>
    <row r="10" spans="1:9" ht="15.75" customHeight="1" hidden="1">
      <c r="A10" s="14" t="s">
        <v>10</v>
      </c>
      <c r="B10" s="2">
        <v>350</v>
      </c>
      <c r="C10" s="2">
        <v>11</v>
      </c>
      <c r="D10" s="4">
        <v>3605</v>
      </c>
      <c r="E10" s="26">
        <f>B10/C10*D10</f>
        <v>114704.55</v>
      </c>
      <c r="F10" s="26"/>
      <c r="G10" s="26">
        <v>0</v>
      </c>
      <c r="H10" s="26">
        <f>E10*G10</f>
        <v>0</v>
      </c>
      <c r="I10" s="11">
        <v>11.6</v>
      </c>
    </row>
    <row r="11" spans="1:10" ht="15.75">
      <c r="A11" s="14" t="s">
        <v>12</v>
      </c>
      <c r="B11" s="2">
        <v>264</v>
      </c>
      <c r="C11" s="2">
        <v>11</v>
      </c>
      <c r="D11" s="4">
        <f aca="true" t="shared" si="0" ref="D11:D18">B11/C11</f>
        <v>24</v>
      </c>
      <c r="E11" s="30">
        <f>8002.44*1.047</f>
        <v>8378.55</v>
      </c>
      <c r="F11" s="26">
        <f aca="true" t="shared" si="1" ref="F11:F18">E11*D11</f>
        <v>201085.2</v>
      </c>
      <c r="G11" s="26">
        <v>1</v>
      </c>
      <c r="H11" s="26">
        <f aca="true" t="shared" si="2" ref="H11:H18">F11*G11</f>
        <v>201085.2</v>
      </c>
      <c r="I11" s="11">
        <v>11.6</v>
      </c>
      <c r="J11" s="1">
        <f>44*200</f>
        <v>8800</v>
      </c>
    </row>
    <row r="12" spans="1:10" ht="15.75" hidden="1">
      <c r="A12" s="14" t="s">
        <v>22</v>
      </c>
      <c r="B12" s="2">
        <v>104</v>
      </c>
      <c r="C12" s="2">
        <v>11</v>
      </c>
      <c r="D12" s="4">
        <f t="shared" si="0"/>
        <v>9</v>
      </c>
      <c r="E12" s="30">
        <f aca="true" t="shared" si="3" ref="E12:E18">8002.44*1.047</f>
        <v>8378.55</v>
      </c>
      <c r="F12" s="26">
        <f t="shared" si="1"/>
        <v>75406.95</v>
      </c>
      <c r="G12" s="26"/>
      <c r="H12" s="26">
        <f t="shared" si="2"/>
        <v>0</v>
      </c>
      <c r="I12" s="11">
        <v>11.6</v>
      </c>
      <c r="J12" s="42">
        <f>9*200</f>
        <v>1800</v>
      </c>
    </row>
    <row r="13" spans="1:10" ht="15.75">
      <c r="A13" s="14" t="s">
        <v>16</v>
      </c>
      <c r="B13" s="2">
        <v>570</v>
      </c>
      <c r="C13" s="2">
        <v>11</v>
      </c>
      <c r="D13" s="4">
        <f t="shared" si="0"/>
        <v>52</v>
      </c>
      <c r="E13" s="30">
        <f t="shared" si="3"/>
        <v>8378.55</v>
      </c>
      <c r="F13" s="26">
        <f t="shared" si="1"/>
        <v>435684.6</v>
      </c>
      <c r="G13" s="26">
        <v>1</v>
      </c>
      <c r="H13" s="26">
        <f t="shared" si="2"/>
        <v>435684.6</v>
      </c>
      <c r="I13" s="11">
        <v>11.6</v>
      </c>
      <c r="J13" s="1">
        <f>40*200</f>
        <v>8000</v>
      </c>
    </row>
    <row r="14" spans="1:10" ht="15.75">
      <c r="A14" s="14" t="s">
        <v>23</v>
      </c>
      <c r="B14" s="5">
        <v>330</v>
      </c>
      <c r="C14" s="5">
        <v>11</v>
      </c>
      <c r="D14" s="4">
        <f t="shared" si="0"/>
        <v>30</v>
      </c>
      <c r="E14" s="30">
        <f t="shared" si="3"/>
        <v>8378.55</v>
      </c>
      <c r="F14" s="26">
        <f t="shared" si="1"/>
        <v>251356.5</v>
      </c>
      <c r="G14" s="30">
        <v>2</v>
      </c>
      <c r="H14" s="26">
        <f t="shared" si="2"/>
        <v>502713</v>
      </c>
      <c r="I14" s="11">
        <v>11.6</v>
      </c>
      <c r="J14" s="1">
        <f>100*200</f>
        <v>20000</v>
      </c>
    </row>
    <row r="15" spans="1:10" ht="15.75">
      <c r="A15" s="14" t="s">
        <v>34</v>
      </c>
      <c r="B15" s="5">
        <v>650</v>
      </c>
      <c r="C15" s="5">
        <v>11</v>
      </c>
      <c r="D15" s="4">
        <f t="shared" si="0"/>
        <v>59</v>
      </c>
      <c r="E15" s="30">
        <f t="shared" si="3"/>
        <v>8378.55</v>
      </c>
      <c r="F15" s="26">
        <f t="shared" si="1"/>
        <v>494334.45</v>
      </c>
      <c r="G15" s="30">
        <v>1</v>
      </c>
      <c r="H15" s="26">
        <f t="shared" si="2"/>
        <v>494334.45</v>
      </c>
      <c r="I15" s="11"/>
      <c r="J15" s="42">
        <f>20*200</f>
        <v>4000</v>
      </c>
    </row>
    <row r="16" spans="1:12" ht="15.75">
      <c r="A16" s="14" t="s">
        <v>33</v>
      </c>
      <c r="B16" s="5">
        <v>350</v>
      </c>
      <c r="C16" s="5">
        <v>11</v>
      </c>
      <c r="D16" s="4">
        <f t="shared" si="0"/>
        <v>32</v>
      </c>
      <c r="E16" s="30">
        <f t="shared" si="3"/>
        <v>8378.55</v>
      </c>
      <c r="F16" s="26">
        <f t="shared" si="1"/>
        <v>268113.6</v>
      </c>
      <c r="G16" s="30">
        <v>1</v>
      </c>
      <c r="H16" s="26">
        <f t="shared" si="2"/>
        <v>268113.6</v>
      </c>
      <c r="I16" s="11"/>
      <c r="J16" s="1">
        <f>38*200</f>
        <v>7600</v>
      </c>
      <c r="K16" s="1">
        <f>J12</f>
        <v>1800</v>
      </c>
      <c r="L16" s="1">
        <f>J16+K16</f>
        <v>9400</v>
      </c>
    </row>
    <row r="17" spans="1:10" ht="15.75" hidden="1">
      <c r="A17" s="14" t="s">
        <v>24</v>
      </c>
      <c r="B17" s="5">
        <v>34</v>
      </c>
      <c r="C17" s="5">
        <v>11</v>
      </c>
      <c r="D17" s="4">
        <f t="shared" si="0"/>
        <v>3</v>
      </c>
      <c r="E17" s="30">
        <f t="shared" si="3"/>
        <v>8378.55</v>
      </c>
      <c r="F17" s="26">
        <f t="shared" si="1"/>
        <v>25135.65</v>
      </c>
      <c r="G17" s="30"/>
      <c r="H17" s="26">
        <f t="shared" si="2"/>
        <v>0</v>
      </c>
      <c r="I17" s="11"/>
      <c r="J17" s="42">
        <f>2*200</f>
        <v>400</v>
      </c>
    </row>
    <row r="18" spans="1:10" ht="15.75" hidden="1">
      <c r="A18" s="14" t="s">
        <v>25</v>
      </c>
      <c r="B18" s="2">
        <v>54</v>
      </c>
      <c r="C18" s="2">
        <v>11</v>
      </c>
      <c r="D18" s="4">
        <f t="shared" si="0"/>
        <v>5</v>
      </c>
      <c r="E18" s="30">
        <f t="shared" si="3"/>
        <v>8378.55</v>
      </c>
      <c r="F18" s="26">
        <f t="shared" si="1"/>
        <v>41892.75</v>
      </c>
      <c r="G18" s="26"/>
      <c r="H18" s="26">
        <f t="shared" si="2"/>
        <v>0</v>
      </c>
      <c r="I18" s="11"/>
      <c r="J18" s="42">
        <f>5*200</f>
        <v>1000</v>
      </c>
    </row>
    <row r="19" spans="1:10" ht="15.75">
      <c r="A19" s="6" t="s">
        <v>2</v>
      </c>
      <c r="B19" s="6"/>
      <c r="C19" s="6"/>
      <c r="D19" s="6"/>
      <c r="E19" s="27"/>
      <c r="F19" s="27"/>
      <c r="G19" s="31">
        <f>SUM(G10:G18)</f>
        <v>6</v>
      </c>
      <c r="H19" s="27">
        <f>H11+H12+H13+H14+H15+H16+H17+H18</f>
        <v>1901930.85</v>
      </c>
      <c r="I19" s="12" t="e">
        <f>H19*100/#REF!</f>
        <v>#REF!</v>
      </c>
      <c r="J19" s="37">
        <f>SUM(J11:J18)</f>
        <v>51600</v>
      </c>
    </row>
    <row r="20" spans="1:10" ht="31.5">
      <c r="A20" s="9" t="s">
        <v>6</v>
      </c>
      <c r="B20" s="7"/>
      <c r="C20" s="8"/>
      <c r="D20" s="8"/>
      <c r="E20" s="28"/>
      <c r="F20" s="28"/>
      <c r="G20" s="29">
        <f>G11+G12+G16+G17</f>
        <v>2</v>
      </c>
      <c r="H20" s="29">
        <f>H11+H12+H16+H17</f>
        <v>469198.8</v>
      </c>
      <c r="I20" s="11" t="e">
        <f>H19*100/#REF!</f>
        <v>#REF!</v>
      </c>
      <c r="J20" s="1">
        <f>J11+J13+J14+J16</f>
        <v>44400</v>
      </c>
    </row>
    <row r="21" spans="1:9" ht="15.75">
      <c r="A21" s="9" t="s">
        <v>1</v>
      </c>
      <c r="B21" s="7"/>
      <c r="C21" s="8"/>
      <c r="D21" s="8"/>
      <c r="E21" s="28"/>
      <c r="F21" s="28"/>
      <c r="G21" s="29">
        <f>G13+G14+G15+G18</f>
        <v>4</v>
      </c>
      <c r="H21" s="29">
        <f>H13+H14+H15+H18</f>
        <v>1432732.05</v>
      </c>
      <c r="I21" s="11"/>
    </row>
    <row r="22" spans="1:9" s="21" customFormat="1" ht="15.75">
      <c r="A22" s="33"/>
      <c r="B22" s="17"/>
      <c r="C22" s="18"/>
      <c r="D22" s="18"/>
      <c r="E22" s="18"/>
      <c r="F22" s="18"/>
      <c r="G22" s="17"/>
      <c r="H22" s="19"/>
      <c r="I22" s="20"/>
    </row>
    <row r="23" spans="5:10" ht="15.75">
      <c r="E23" s="1" t="s">
        <v>18</v>
      </c>
      <c r="H23" s="11">
        <v>4021704</v>
      </c>
      <c r="I23" s="11">
        <f>914590-H19</f>
        <v>-987340.85</v>
      </c>
      <c r="J23" s="32"/>
    </row>
    <row r="24" spans="5:10" ht="15.75">
      <c r="E24" s="37" t="s">
        <v>31</v>
      </c>
      <c r="F24" s="37"/>
      <c r="G24" s="37"/>
      <c r="H24" s="12">
        <f>H23-H19</f>
        <v>2119773.15</v>
      </c>
      <c r="J24" s="36"/>
    </row>
    <row r="25" spans="5:10" ht="15.75">
      <c r="E25" s="37"/>
      <c r="F25" s="37"/>
      <c r="G25" s="37"/>
      <c r="H25" s="12"/>
      <c r="J25" s="36"/>
    </row>
    <row r="27" spans="1:7" ht="100.5" customHeight="1">
      <c r="A27" s="41" t="s">
        <v>29</v>
      </c>
      <c r="G27" s="1" t="s">
        <v>30</v>
      </c>
    </row>
    <row r="29" ht="15.75">
      <c r="A29" s="33" t="s">
        <v>17</v>
      </c>
    </row>
    <row r="30" ht="15.75">
      <c r="A30" s="22" t="s">
        <v>7</v>
      </c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Шабуров</dc:creator>
  <cp:keywords/>
  <dc:description/>
  <cp:lastModifiedBy>Елена Коваленко</cp:lastModifiedBy>
  <cp:lastPrinted>2024-02-26T09:44:06Z</cp:lastPrinted>
  <dcterms:created xsi:type="dcterms:W3CDTF">2007-12-13T03:04:07Z</dcterms:created>
  <dcterms:modified xsi:type="dcterms:W3CDTF">2024-03-04T04:29:51Z</dcterms:modified>
  <cp:category/>
  <cp:version/>
  <cp:contentType/>
  <cp:contentStatus/>
</cp:coreProperties>
</file>