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always" codeName="ЭтаКнига" defaultThemeVersion="124226"/>
  <bookViews>
    <workbookView xWindow="0" yWindow="0" windowWidth="13125" windowHeight="13650" tabRatio="839" activeTab="3"/>
  </bookViews>
  <sheets>
    <sheet name="Прил.1" sheetId="7" r:id="rId1"/>
    <sheet name="Прил.2" sheetId="13" r:id="rId2"/>
    <sheet name="Прил.3" sheetId="10" r:id="rId3"/>
    <sheet name="Прил.4" sheetId="5" r:id="rId4"/>
    <sheet name="Прил.5" sheetId="11" r:id="rId5"/>
    <sheet name="Прил.6" sheetId="12" r:id="rId6"/>
  </sheets>
  <definedNames>
    <definedName name="_xlnm._FilterDatabase" localSheetId="1" hidden="1">Прил.2!$A$8:$O$116</definedName>
    <definedName name="_xlnm._FilterDatabase" localSheetId="2" hidden="1">Прил.3!$A$9:$I$614</definedName>
    <definedName name="_xlnm._FilterDatabase" localSheetId="3" hidden="1">Прил.4!$A$9:$Q$705</definedName>
    <definedName name="_xlnm._FilterDatabase" localSheetId="4" hidden="1">Прил.5!$A$9:$G$518</definedName>
    <definedName name="_xlnm.Print_Area" localSheetId="0">Прил.1!$A$1:$L$26</definedName>
    <definedName name="_xlnm.Print_Area" localSheetId="1">Прил.2!$A$1:$N$112</definedName>
    <definedName name="_xlnm.Print_Area" localSheetId="2">Прил.3!$A$1:$H$610</definedName>
    <definedName name="_xlnm.Print_Area" localSheetId="3">Прил.4!$A$1:$P$704</definedName>
    <definedName name="_xlnm.Print_Area" localSheetId="4">Прил.5!$A$1:$F$512</definedName>
  </definedNames>
  <calcPr calcId="152511" fullPrecision="0"/>
</workbook>
</file>

<file path=xl/calcChain.xml><?xml version="1.0" encoding="utf-8"?>
<calcChain xmlns="http://schemas.openxmlformats.org/spreadsheetml/2006/main">
  <c r="N715" i="5" l="1"/>
  <c r="A217" i="11" l="1"/>
  <c r="L89" i="13" l="1"/>
  <c r="F375" i="10" l="1"/>
  <c r="N173" i="5" l="1"/>
  <c r="J444" i="10" l="1"/>
  <c r="J303" i="10"/>
  <c r="G335" i="10"/>
  <c r="A305" i="10"/>
  <c r="J219" i="10"/>
  <c r="K15" i="10"/>
  <c r="G30" i="5" l="1"/>
  <c r="G527" i="5"/>
  <c r="G191" i="5"/>
  <c r="G167" i="5"/>
  <c r="P30" i="5" l="1"/>
  <c r="O30" i="5"/>
  <c r="P167" i="5"/>
  <c r="O167" i="5"/>
  <c r="G326" i="5" l="1"/>
  <c r="G325" i="5" s="1"/>
  <c r="G292" i="5"/>
  <c r="A33" i="11" l="1"/>
  <c r="B33" i="11"/>
  <c r="A34" i="11"/>
  <c r="B34" i="11"/>
  <c r="C34" i="11"/>
  <c r="A35" i="11"/>
  <c r="B35" i="11"/>
  <c r="C35" i="11"/>
  <c r="D35" i="11"/>
  <c r="G703" i="5"/>
  <c r="G714" i="5" s="1"/>
  <c r="O72" i="5" l="1"/>
  <c r="P399" i="5" l="1"/>
  <c r="O399" i="5"/>
  <c r="P584" i="5"/>
  <c r="O584" i="5"/>
  <c r="P631" i="5"/>
  <c r="O631" i="5"/>
  <c r="P28" i="5" l="1"/>
  <c r="O28" i="5"/>
  <c r="O456" i="5" l="1"/>
  <c r="P456" i="5"/>
  <c r="P92" i="5" l="1"/>
  <c r="N191" i="5" l="1"/>
  <c r="E388" i="11" l="1"/>
  <c r="A386" i="11"/>
  <c r="E368" i="10"/>
  <c r="D368" i="10"/>
  <c r="C368" i="10"/>
  <c r="B368" i="10"/>
  <c r="A368" i="10"/>
  <c r="H367" i="10"/>
  <c r="H366" i="10" s="1"/>
  <c r="G367" i="10"/>
  <c r="G366" i="10" s="1"/>
  <c r="E367" i="10"/>
  <c r="D367" i="10"/>
  <c r="C367" i="10"/>
  <c r="B367" i="10"/>
  <c r="A367" i="10"/>
  <c r="D366" i="10"/>
  <c r="C366" i="10"/>
  <c r="B366" i="10"/>
  <c r="A366" i="10"/>
  <c r="P295" i="5"/>
  <c r="P294" i="5" s="1"/>
  <c r="P293" i="5" s="1"/>
  <c r="N295" i="5"/>
  <c r="O294" i="5"/>
  <c r="O293" i="5" s="1"/>
  <c r="I294" i="5"/>
  <c r="I293" i="5" s="1"/>
  <c r="G294" i="5"/>
  <c r="M293" i="5"/>
  <c r="L293" i="5"/>
  <c r="K293" i="5"/>
  <c r="J293" i="5"/>
  <c r="H293" i="5"/>
  <c r="Q295" i="5" l="1"/>
  <c r="F368" i="10"/>
  <c r="I368" i="10" s="1"/>
  <c r="D388" i="11"/>
  <c r="F388" i="11"/>
  <c r="N294" i="5"/>
  <c r="G293" i="5"/>
  <c r="D387" i="11" l="1"/>
  <c r="F367" i="10"/>
  <c r="I367" i="10" s="1"/>
  <c r="Q294" i="5"/>
  <c r="N293" i="5"/>
  <c r="Q293" i="5" l="1"/>
  <c r="D386" i="11"/>
  <c r="F366" i="10"/>
  <c r="I366" i="10" s="1"/>
  <c r="L78" i="13"/>
  <c r="G157" i="5" l="1"/>
  <c r="G147" i="5"/>
  <c r="G583" i="5" l="1"/>
  <c r="D2" i="10" l="1"/>
  <c r="F512" i="11" l="1"/>
  <c r="E512" i="11"/>
  <c r="A512" i="11"/>
  <c r="E511" i="11"/>
  <c r="C511" i="11"/>
  <c r="B511" i="11"/>
  <c r="A511" i="11"/>
  <c r="C510" i="11"/>
  <c r="B510" i="11"/>
  <c r="A510" i="11"/>
  <c r="B509" i="11"/>
  <c r="A509" i="11"/>
  <c r="F508" i="11"/>
  <c r="E508" i="11"/>
  <c r="C508" i="11"/>
  <c r="B508" i="11"/>
  <c r="A508" i="11"/>
  <c r="C507" i="11"/>
  <c r="B507" i="11"/>
  <c r="A507" i="11"/>
  <c r="B506" i="11"/>
  <c r="A506" i="11"/>
  <c r="F505" i="11"/>
  <c r="E505" i="11"/>
  <c r="C505" i="11"/>
  <c r="B505" i="11"/>
  <c r="A505" i="11"/>
  <c r="C504" i="11"/>
  <c r="B504" i="11"/>
  <c r="A504" i="11"/>
  <c r="B503" i="11"/>
  <c r="A503" i="11"/>
  <c r="F502" i="11"/>
  <c r="E502" i="11"/>
  <c r="C502" i="11"/>
  <c r="B502" i="11"/>
  <c r="A502" i="11"/>
  <c r="C501" i="11"/>
  <c r="B501" i="11"/>
  <c r="A501" i="11"/>
  <c r="B500" i="11"/>
  <c r="A500" i="11"/>
  <c r="F499" i="11"/>
  <c r="E499" i="11"/>
  <c r="C499" i="11"/>
  <c r="B499" i="11"/>
  <c r="A499" i="11"/>
  <c r="C498" i="11"/>
  <c r="B498" i="11"/>
  <c r="A498" i="11"/>
  <c r="B497" i="11"/>
  <c r="A497" i="11"/>
  <c r="F496" i="11"/>
  <c r="E496" i="11"/>
  <c r="F495" i="11"/>
  <c r="E495" i="11"/>
  <c r="F494" i="11"/>
  <c r="E494" i="11"/>
  <c r="E493" i="11"/>
  <c r="C493" i="11"/>
  <c r="B493" i="11"/>
  <c r="A493" i="11"/>
  <c r="C492" i="11"/>
  <c r="B492" i="11"/>
  <c r="A492" i="11"/>
  <c r="B491" i="11"/>
  <c r="A491" i="11"/>
  <c r="E490" i="11"/>
  <c r="C490" i="11"/>
  <c r="B490" i="11"/>
  <c r="A490" i="11"/>
  <c r="C489" i="11"/>
  <c r="B489" i="11"/>
  <c r="A489" i="11"/>
  <c r="B488" i="11"/>
  <c r="A488" i="11"/>
  <c r="E487" i="11"/>
  <c r="C487" i="11"/>
  <c r="B487" i="11"/>
  <c r="A487" i="11"/>
  <c r="C486" i="11"/>
  <c r="B486" i="11"/>
  <c r="A486" i="11"/>
  <c r="B485" i="11"/>
  <c r="A485" i="11"/>
  <c r="E484" i="11"/>
  <c r="C484" i="11"/>
  <c r="B484" i="11"/>
  <c r="A484" i="11"/>
  <c r="C483" i="11"/>
  <c r="B483" i="11"/>
  <c r="A483" i="11"/>
  <c r="B482" i="11"/>
  <c r="A482" i="11"/>
  <c r="G481" i="11"/>
  <c r="C481" i="11"/>
  <c r="B481" i="11"/>
  <c r="A481" i="11"/>
  <c r="G480" i="11"/>
  <c r="C480" i="11"/>
  <c r="B480" i="11"/>
  <c r="A480" i="11"/>
  <c r="G479" i="11"/>
  <c r="B479" i="11"/>
  <c r="A479" i="11"/>
  <c r="G478" i="11"/>
  <c r="C478" i="11"/>
  <c r="B478" i="11"/>
  <c r="A478" i="11"/>
  <c r="G477" i="11"/>
  <c r="C477" i="11"/>
  <c r="B477" i="11"/>
  <c r="A477" i="11"/>
  <c r="G476" i="11"/>
  <c r="B476" i="11"/>
  <c r="A476" i="11"/>
  <c r="G475" i="11"/>
  <c r="C475" i="11"/>
  <c r="B475" i="11"/>
  <c r="A475" i="11"/>
  <c r="G474" i="11"/>
  <c r="C474" i="11"/>
  <c r="B474" i="11"/>
  <c r="A474" i="11"/>
  <c r="G473" i="11"/>
  <c r="B473" i="11"/>
  <c r="A473" i="11"/>
  <c r="G472" i="11"/>
  <c r="C472" i="11"/>
  <c r="B472" i="11"/>
  <c r="A472" i="11"/>
  <c r="G471" i="11"/>
  <c r="C471" i="11"/>
  <c r="B471" i="11"/>
  <c r="A471" i="11"/>
  <c r="G470" i="11"/>
  <c r="B470" i="11"/>
  <c r="A470" i="11"/>
  <c r="E469" i="11"/>
  <c r="C469" i="11"/>
  <c r="B469" i="11"/>
  <c r="A469" i="11"/>
  <c r="C468" i="11"/>
  <c r="B468" i="11"/>
  <c r="A468" i="11"/>
  <c r="B467" i="11"/>
  <c r="A467" i="11"/>
  <c r="E466" i="11"/>
  <c r="C466" i="11"/>
  <c r="B466" i="11"/>
  <c r="A466" i="11"/>
  <c r="C465" i="11"/>
  <c r="B465" i="11"/>
  <c r="A465" i="11"/>
  <c r="B464" i="11"/>
  <c r="A464" i="11"/>
  <c r="E463" i="11"/>
  <c r="C463" i="11"/>
  <c r="B463" i="11"/>
  <c r="A463" i="11"/>
  <c r="C462" i="11"/>
  <c r="B462" i="11"/>
  <c r="A462" i="11"/>
  <c r="B461" i="11"/>
  <c r="A461" i="11"/>
  <c r="F460" i="11"/>
  <c r="E460" i="11"/>
  <c r="C460" i="11"/>
  <c r="B460" i="11"/>
  <c r="A460" i="11"/>
  <c r="C459" i="11"/>
  <c r="B459" i="11"/>
  <c r="A459" i="11"/>
  <c r="B458" i="11"/>
  <c r="A458" i="11"/>
  <c r="E457" i="11"/>
  <c r="C457" i="11"/>
  <c r="B457" i="11"/>
  <c r="A457" i="11"/>
  <c r="C456" i="11"/>
  <c r="B456" i="11"/>
  <c r="A456" i="11"/>
  <c r="B455" i="11"/>
  <c r="A455" i="11"/>
  <c r="E454" i="11"/>
  <c r="C454" i="11"/>
  <c r="B454" i="11"/>
  <c r="A454" i="11"/>
  <c r="C453" i="11"/>
  <c r="B453" i="11"/>
  <c r="A453" i="11"/>
  <c r="B452" i="11"/>
  <c r="A452" i="11"/>
  <c r="E451" i="11"/>
  <c r="C451" i="11"/>
  <c r="B451" i="11"/>
  <c r="A451" i="11"/>
  <c r="C450" i="11"/>
  <c r="B450" i="11"/>
  <c r="A450" i="11"/>
  <c r="B449" i="11"/>
  <c r="A449" i="11"/>
  <c r="E448" i="11"/>
  <c r="C448" i="11"/>
  <c r="B448" i="11"/>
  <c r="A448" i="11"/>
  <c r="C447" i="11"/>
  <c r="B447" i="11"/>
  <c r="A447" i="11"/>
  <c r="B446" i="11"/>
  <c r="A446" i="11"/>
  <c r="C445" i="11"/>
  <c r="B445" i="11"/>
  <c r="A445" i="11"/>
  <c r="C444" i="11"/>
  <c r="B444" i="11"/>
  <c r="A444" i="11"/>
  <c r="B443" i="11"/>
  <c r="A443" i="11"/>
  <c r="F442" i="11"/>
  <c r="E442" i="11"/>
  <c r="C442" i="11"/>
  <c r="B442" i="11"/>
  <c r="A442" i="11"/>
  <c r="C441" i="11"/>
  <c r="B441" i="11"/>
  <c r="A441" i="11"/>
  <c r="B440" i="11"/>
  <c r="A440" i="11"/>
  <c r="F439" i="11"/>
  <c r="C439" i="11"/>
  <c r="B439" i="11"/>
  <c r="A439" i="11"/>
  <c r="C438" i="11"/>
  <c r="B438" i="11"/>
  <c r="A438" i="11"/>
  <c r="B437" i="11"/>
  <c r="A437" i="11"/>
  <c r="F436" i="11"/>
  <c r="E436" i="11"/>
  <c r="C436" i="11"/>
  <c r="B436" i="11"/>
  <c r="A436" i="11"/>
  <c r="C435" i="11"/>
  <c r="B435" i="11"/>
  <c r="A435" i="11"/>
  <c r="F434" i="11"/>
  <c r="E434" i="11"/>
  <c r="C434" i="11"/>
  <c r="B434" i="11"/>
  <c r="A434" i="11"/>
  <c r="C433" i="11"/>
  <c r="B433" i="11"/>
  <c r="A433" i="11"/>
  <c r="B432" i="11"/>
  <c r="A432" i="11"/>
  <c r="F431" i="11"/>
  <c r="E431" i="11"/>
  <c r="C431" i="11"/>
  <c r="B431" i="11"/>
  <c r="A431" i="11"/>
  <c r="C430" i="11"/>
  <c r="B430" i="11"/>
  <c r="A430" i="11"/>
  <c r="B429" i="11"/>
  <c r="A429" i="11"/>
  <c r="E428" i="11"/>
  <c r="C428" i="11"/>
  <c r="B428" i="11"/>
  <c r="A428" i="11"/>
  <c r="C427" i="11"/>
  <c r="B427" i="11"/>
  <c r="A427" i="11"/>
  <c r="B426" i="11"/>
  <c r="A426" i="11"/>
  <c r="E425" i="11"/>
  <c r="C425" i="11"/>
  <c r="B425" i="11"/>
  <c r="A425" i="11"/>
  <c r="C424" i="11"/>
  <c r="B424" i="11"/>
  <c r="A424" i="11"/>
  <c r="B423" i="11"/>
  <c r="A423" i="11"/>
  <c r="E422" i="11"/>
  <c r="E421" i="11" s="1"/>
  <c r="E420" i="11" s="1"/>
  <c r="C422" i="11"/>
  <c r="B422" i="11"/>
  <c r="A422" i="11"/>
  <c r="C421" i="11"/>
  <c r="B421" i="11"/>
  <c r="A421" i="11"/>
  <c r="B420" i="11"/>
  <c r="A420" i="11"/>
  <c r="E419" i="11"/>
  <c r="C419" i="11"/>
  <c r="B419" i="11"/>
  <c r="A419" i="11"/>
  <c r="C418" i="11"/>
  <c r="B418" i="11"/>
  <c r="A418" i="11"/>
  <c r="B417" i="11"/>
  <c r="A417" i="11"/>
  <c r="E416" i="11"/>
  <c r="C416" i="11"/>
  <c r="B416" i="11"/>
  <c r="A416" i="11"/>
  <c r="C415" i="11"/>
  <c r="B415" i="11"/>
  <c r="A415" i="11"/>
  <c r="B414" i="11"/>
  <c r="A414" i="11"/>
  <c r="E413" i="11"/>
  <c r="C413" i="11"/>
  <c r="B413" i="11"/>
  <c r="A413" i="11"/>
  <c r="C412" i="11"/>
  <c r="B412" i="11"/>
  <c r="A412" i="11"/>
  <c r="C411" i="11"/>
  <c r="B411" i="11"/>
  <c r="A411" i="11"/>
  <c r="C410" i="11"/>
  <c r="B410" i="11"/>
  <c r="A410" i="11"/>
  <c r="B409" i="11"/>
  <c r="A409" i="11"/>
  <c r="E408" i="11"/>
  <c r="C408" i="11"/>
  <c r="B408" i="11"/>
  <c r="A408" i="11"/>
  <c r="C407" i="11"/>
  <c r="B407" i="11"/>
  <c r="A407" i="11"/>
  <c r="E406" i="11"/>
  <c r="C406" i="11"/>
  <c r="B406" i="11"/>
  <c r="A406" i="11"/>
  <c r="C405" i="11"/>
  <c r="B405" i="11"/>
  <c r="A405" i="11"/>
  <c r="B404" i="11"/>
  <c r="A404" i="11"/>
  <c r="E403" i="11"/>
  <c r="C403" i="11"/>
  <c r="B403" i="11"/>
  <c r="A403" i="11"/>
  <c r="C402" i="11"/>
  <c r="B402" i="11"/>
  <c r="A402" i="11"/>
  <c r="B401" i="11"/>
  <c r="A401" i="11"/>
  <c r="E400" i="11"/>
  <c r="C400" i="11"/>
  <c r="B400" i="11"/>
  <c r="A400" i="11"/>
  <c r="C399" i="11"/>
  <c r="B399" i="11"/>
  <c r="A399" i="11"/>
  <c r="B398" i="11"/>
  <c r="A398" i="11"/>
  <c r="E397" i="11"/>
  <c r="C397" i="11"/>
  <c r="B397" i="11"/>
  <c r="A397" i="11"/>
  <c r="C396" i="11"/>
  <c r="B396" i="11"/>
  <c r="A396" i="11"/>
  <c r="B395" i="11"/>
  <c r="A395" i="11"/>
  <c r="E394" i="11"/>
  <c r="C394" i="11"/>
  <c r="B394" i="11"/>
  <c r="A394" i="11"/>
  <c r="C393" i="11"/>
  <c r="B393" i="11"/>
  <c r="A393" i="11"/>
  <c r="B392" i="11"/>
  <c r="A392" i="11"/>
  <c r="C391" i="11"/>
  <c r="B391" i="11"/>
  <c r="A391" i="11"/>
  <c r="C390" i="11"/>
  <c r="B390" i="11"/>
  <c r="A390" i="11"/>
  <c r="B389" i="11"/>
  <c r="A389" i="11"/>
  <c r="C388" i="11"/>
  <c r="B388" i="11"/>
  <c r="A388" i="11"/>
  <c r="C387" i="11"/>
  <c r="B387" i="11"/>
  <c r="A387" i="11"/>
  <c r="B386" i="11"/>
  <c r="C385" i="11"/>
  <c r="B385" i="11"/>
  <c r="A385" i="11"/>
  <c r="C384" i="11"/>
  <c r="B384" i="11"/>
  <c r="A384" i="11"/>
  <c r="B383" i="11"/>
  <c r="A383" i="11"/>
  <c r="E382" i="11"/>
  <c r="C382" i="11"/>
  <c r="B382" i="11"/>
  <c r="A382" i="11"/>
  <c r="C381" i="11"/>
  <c r="B381" i="11"/>
  <c r="A381" i="11"/>
  <c r="B380" i="11"/>
  <c r="A380" i="11"/>
  <c r="C379" i="11"/>
  <c r="B379" i="11"/>
  <c r="A379" i="11"/>
  <c r="C378" i="11"/>
  <c r="B378" i="11"/>
  <c r="A378" i="11"/>
  <c r="B377" i="11"/>
  <c r="A377" i="11"/>
  <c r="F376" i="11"/>
  <c r="E376" i="11"/>
  <c r="C376" i="11"/>
  <c r="B376" i="11"/>
  <c r="A376" i="11"/>
  <c r="C375" i="11"/>
  <c r="B375" i="11"/>
  <c r="A375" i="11"/>
  <c r="F374" i="11"/>
  <c r="E374" i="11"/>
  <c r="C374" i="11"/>
  <c r="B374" i="11"/>
  <c r="A374" i="11"/>
  <c r="F373" i="11"/>
  <c r="E373" i="11"/>
  <c r="C373" i="11"/>
  <c r="B373" i="11"/>
  <c r="A373" i="11"/>
  <c r="C372" i="11"/>
  <c r="B372" i="11"/>
  <c r="A372" i="11"/>
  <c r="C371" i="11"/>
  <c r="B371" i="11"/>
  <c r="A371" i="11"/>
  <c r="E370" i="11"/>
  <c r="C370" i="11"/>
  <c r="B370" i="11"/>
  <c r="A370" i="11"/>
  <c r="C369" i="11"/>
  <c r="B369" i="11"/>
  <c r="A369" i="11"/>
  <c r="B368" i="11"/>
  <c r="A368" i="11"/>
  <c r="C367" i="11"/>
  <c r="B367" i="11"/>
  <c r="A367" i="11"/>
  <c r="C366" i="11"/>
  <c r="B366" i="11"/>
  <c r="A366" i="11"/>
  <c r="B365" i="11"/>
  <c r="A365" i="11"/>
  <c r="C364" i="11"/>
  <c r="B364" i="11"/>
  <c r="A364" i="11"/>
  <c r="C363" i="11"/>
  <c r="B363" i="11"/>
  <c r="A363" i="11"/>
  <c r="B362" i="11"/>
  <c r="A362" i="11"/>
  <c r="F361" i="11"/>
  <c r="E361" i="11"/>
  <c r="C361" i="11"/>
  <c r="B361" i="11"/>
  <c r="A361" i="11"/>
  <c r="C360" i="11"/>
  <c r="B360" i="11"/>
  <c r="A360" i="11"/>
  <c r="B359" i="11"/>
  <c r="A359" i="11"/>
  <c r="F358" i="11"/>
  <c r="E358" i="11"/>
  <c r="C358" i="11"/>
  <c r="B358" i="11"/>
  <c r="A358" i="11"/>
  <c r="C357" i="11"/>
  <c r="B357" i="11"/>
  <c r="A357" i="11"/>
  <c r="B356" i="11"/>
  <c r="A356" i="11"/>
  <c r="C352" i="11"/>
  <c r="A352" i="11"/>
  <c r="F351" i="11"/>
  <c r="E351" i="11"/>
  <c r="C351" i="11"/>
  <c r="B351" i="11"/>
  <c r="A351" i="11"/>
  <c r="C350" i="11"/>
  <c r="B350" i="11"/>
  <c r="A350" i="11"/>
  <c r="F349" i="11"/>
  <c r="E349" i="11"/>
  <c r="C349" i="11"/>
  <c r="B349" i="11"/>
  <c r="A349" i="11"/>
  <c r="C348" i="11"/>
  <c r="B348" i="11"/>
  <c r="A348" i="11"/>
  <c r="F347" i="11"/>
  <c r="C347" i="11"/>
  <c r="B347" i="11"/>
  <c r="A347" i="11"/>
  <c r="C346" i="11"/>
  <c r="B346" i="11"/>
  <c r="A346" i="11"/>
  <c r="B345" i="11"/>
  <c r="A345" i="11"/>
  <c r="F344" i="11"/>
  <c r="E344" i="11"/>
  <c r="C344" i="11"/>
  <c r="B344" i="11"/>
  <c r="A344" i="11"/>
  <c r="C343" i="11"/>
  <c r="B343" i="11"/>
  <c r="A343" i="11"/>
  <c r="F342" i="11"/>
  <c r="E342" i="11"/>
  <c r="C342" i="11"/>
  <c r="B342" i="11"/>
  <c r="A342" i="11"/>
  <c r="C341" i="11"/>
  <c r="B341" i="11"/>
  <c r="A341" i="11"/>
  <c r="F340" i="11"/>
  <c r="E340" i="11"/>
  <c r="C340" i="11"/>
  <c r="B340" i="11"/>
  <c r="A340" i="11"/>
  <c r="C339" i="11"/>
  <c r="B339" i="11"/>
  <c r="A339" i="11"/>
  <c r="B338" i="11"/>
  <c r="A338" i="11"/>
  <c r="F337" i="11"/>
  <c r="E337" i="11"/>
  <c r="C337" i="11"/>
  <c r="B337" i="11"/>
  <c r="A337" i="11"/>
  <c r="C336" i="11"/>
  <c r="B336" i="11"/>
  <c r="A336" i="11"/>
  <c r="C335" i="11"/>
  <c r="B335" i="11"/>
  <c r="A335" i="11"/>
  <c r="C334" i="11"/>
  <c r="B334" i="11"/>
  <c r="A334" i="11"/>
  <c r="C333" i="11"/>
  <c r="B333" i="11"/>
  <c r="A333" i="11"/>
  <c r="C332" i="11"/>
  <c r="B332" i="11"/>
  <c r="A332" i="11"/>
  <c r="B331" i="11"/>
  <c r="A331" i="11"/>
  <c r="F330" i="11"/>
  <c r="E330" i="11"/>
  <c r="C330" i="11"/>
  <c r="B330" i="11"/>
  <c r="A330" i="11"/>
  <c r="E329" i="11"/>
  <c r="E319" i="11" s="1"/>
  <c r="C329" i="11"/>
  <c r="C319" i="11" s="1"/>
  <c r="B329" i="11"/>
  <c r="A329" i="11"/>
  <c r="A319" i="11" s="1"/>
  <c r="C328" i="11"/>
  <c r="B328" i="11"/>
  <c r="A328" i="11"/>
  <c r="E327" i="11"/>
  <c r="E317" i="11" s="1"/>
  <c r="E316" i="11" s="1"/>
  <c r="C327" i="11"/>
  <c r="B327" i="11"/>
  <c r="A327" i="11"/>
  <c r="C326" i="11"/>
  <c r="B326" i="11"/>
  <c r="A326" i="11"/>
  <c r="F325" i="11"/>
  <c r="E325" i="11"/>
  <c r="C325" i="11"/>
  <c r="B325" i="11"/>
  <c r="A325" i="11"/>
  <c r="C324" i="11"/>
  <c r="B324" i="11"/>
  <c r="A324" i="11"/>
  <c r="F323" i="11"/>
  <c r="E323" i="11"/>
  <c r="C323" i="11"/>
  <c r="B323" i="11"/>
  <c r="A323" i="11"/>
  <c r="C322" i="11"/>
  <c r="B322" i="11"/>
  <c r="A322" i="11"/>
  <c r="G321" i="11"/>
  <c r="A314" i="11"/>
  <c r="G312" i="11"/>
  <c r="B310" i="11"/>
  <c r="A310" i="11"/>
  <c r="F309" i="11"/>
  <c r="E309" i="11"/>
  <c r="D309" i="11"/>
  <c r="C309" i="11"/>
  <c r="B309" i="11"/>
  <c r="A309" i="11"/>
  <c r="C308" i="11"/>
  <c r="B308" i="11"/>
  <c r="A308" i="11"/>
  <c r="B307" i="11"/>
  <c r="A307" i="11"/>
  <c r="C306" i="11"/>
  <c r="B306" i="11"/>
  <c r="A306" i="11"/>
  <c r="C305" i="11"/>
  <c r="B305" i="11"/>
  <c r="A305" i="11"/>
  <c r="B304" i="11"/>
  <c r="A304" i="11"/>
  <c r="C302" i="11"/>
  <c r="B302" i="11"/>
  <c r="A302" i="11"/>
  <c r="C301" i="11"/>
  <c r="B301" i="11"/>
  <c r="A301" i="11"/>
  <c r="B300" i="11"/>
  <c r="A300" i="11"/>
  <c r="E299" i="11"/>
  <c r="C299" i="11"/>
  <c r="B299" i="11"/>
  <c r="A299" i="11"/>
  <c r="C298" i="11"/>
  <c r="B298" i="11"/>
  <c r="A298" i="11"/>
  <c r="E297" i="11"/>
  <c r="C297" i="11"/>
  <c r="B297" i="11"/>
  <c r="A297" i="11"/>
  <c r="C296" i="11"/>
  <c r="B296" i="11"/>
  <c r="A296" i="11"/>
  <c r="B295" i="11"/>
  <c r="A295" i="11"/>
  <c r="F293" i="11"/>
  <c r="E293" i="11"/>
  <c r="C293" i="11"/>
  <c r="B293" i="11"/>
  <c r="A293" i="11"/>
  <c r="C292" i="11"/>
  <c r="B292" i="11"/>
  <c r="A292" i="11"/>
  <c r="B291" i="11"/>
  <c r="A291" i="11"/>
  <c r="F290" i="11"/>
  <c r="E290" i="11"/>
  <c r="C290" i="11"/>
  <c r="B290" i="11"/>
  <c r="A290" i="11"/>
  <c r="C289" i="11"/>
  <c r="B289" i="11"/>
  <c r="A289" i="11"/>
  <c r="B288" i="11"/>
  <c r="A288" i="11"/>
  <c r="F287" i="11"/>
  <c r="E287" i="11"/>
  <c r="C287" i="11"/>
  <c r="B287" i="11"/>
  <c r="A287" i="11"/>
  <c r="C286" i="11"/>
  <c r="B286" i="11"/>
  <c r="A286" i="11"/>
  <c r="F285" i="11"/>
  <c r="E285" i="11"/>
  <c r="C285" i="11"/>
  <c r="B285" i="11"/>
  <c r="A285" i="11"/>
  <c r="C284" i="11"/>
  <c r="B284" i="11"/>
  <c r="A284" i="11"/>
  <c r="B283" i="11"/>
  <c r="A283" i="11"/>
  <c r="F280" i="11"/>
  <c r="E280" i="11"/>
  <c r="C280" i="11"/>
  <c r="B280" i="11"/>
  <c r="A280" i="11"/>
  <c r="C279" i="11"/>
  <c r="B279" i="11"/>
  <c r="A279" i="11"/>
  <c r="B278" i="11"/>
  <c r="A278" i="11"/>
  <c r="B277" i="11"/>
  <c r="A277" i="11"/>
  <c r="F276" i="11"/>
  <c r="E276" i="11"/>
  <c r="C276" i="11"/>
  <c r="B276" i="11"/>
  <c r="A276" i="11"/>
  <c r="C275" i="11"/>
  <c r="B275" i="11"/>
  <c r="A275" i="11"/>
  <c r="B274" i="11"/>
  <c r="A274" i="11"/>
  <c r="B273" i="11"/>
  <c r="A273" i="11"/>
  <c r="E272" i="11"/>
  <c r="E271" i="11" s="1"/>
  <c r="C272" i="11"/>
  <c r="B272" i="11"/>
  <c r="A272" i="11"/>
  <c r="C271" i="11"/>
  <c r="B271" i="11"/>
  <c r="A271" i="11"/>
  <c r="E270" i="11"/>
  <c r="C270" i="11"/>
  <c r="B270" i="11"/>
  <c r="A270" i="11"/>
  <c r="C269" i="11"/>
  <c r="B269" i="11"/>
  <c r="A269" i="11"/>
  <c r="B268" i="11"/>
  <c r="A268" i="11"/>
  <c r="B267" i="11"/>
  <c r="A267" i="11"/>
  <c r="E266" i="11"/>
  <c r="C266" i="11"/>
  <c r="B266" i="11"/>
  <c r="A266" i="11"/>
  <c r="C265" i="11"/>
  <c r="B265" i="11"/>
  <c r="A265" i="11"/>
  <c r="B264" i="11"/>
  <c r="A264" i="11"/>
  <c r="B263" i="11"/>
  <c r="A263" i="11"/>
  <c r="F262" i="11"/>
  <c r="F261" i="11" s="1"/>
  <c r="F260" i="11" s="1"/>
  <c r="E262" i="11"/>
  <c r="E261" i="11" s="1"/>
  <c r="E260" i="11" s="1"/>
  <c r="C262" i="11"/>
  <c r="B262" i="11"/>
  <c r="A262" i="11"/>
  <c r="C261" i="11"/>
  <c r="B261" i="11"/>
  <c r="A261" i="11"/>
  <c r="B260" i="11"/>
  <c r="A260" i="11"/>
  <c r="F259" i="11"/>
  <c r="F258" i="11" s="1"/>
  <c r="F257" i="11" s="1"/>
  <c r="E259" i="11"/>
  <c r="E258" i="11" s="1"/>
  <c r="E257" i="11" s="1"/>
  <c r="C259" i="11"/>
  <c r="B259" i="11"/>
  <c r="A259" i="11"/>
  <c r="C258" i="11"/>
  <c r="B258" i="11"/>
  <c r="A258" i="11"/>
  <c r="B257" i="11"/>
  <c r="A257" i="11"/>
  <c r="F256" i="11"/>
  <c r="F255" i="11" s="1"/>
  <c r="F254" i="11" s="1"/>
  <c r="C256" i="11"/>
  <c r="B256" i="11"/>
  <c r="A256" i="11"/>
  <c r="C255" i="11"/>
  <c r="B255" i="11"/>
  <c r="A255" i="11"/>
  <c r="B254" i="11"/>
  <c r="A254" i="11"/>
  <c r="E253" i="11"/>
  <c r="C253" i="11"/>
  <c r="B253" i="11"/>
  <c r="A253" i="11"/>
  <c r="C252" i="11"/>
  <c r="B252" i="11"/>
  <c r="A252" i="11"/>
  <c r="B251" i="11"/>
  <c r="A251" i="11"/>
  <c r="E250" i="11"/>
  <c r="C250" i="11"/>
  <c r="B250" i="11"/>
  <c r="A250" i="11"/>
  <c r="C249" i="11"/>
  <c r="B249" i="11"/>
  <c r="A249" i="11"/>
  <c r="B248" i="11"/>
  <c r="A248" i="11"/>
  <c r="E247" i="11"/>
  <c r="C247" i="11"/>
  <c r="B247" i="11"/>
  <c r="A247" i="11"/>
  <c r="C246" i="11"/>
  <c r="B246" i="11"/>
  <c r="A246" i="11"/>
  <c r="B245" i="11"/>
  <c r="A245" i="11"/>
  <c r="B244" i="11"/>
  <c r="A244" i="11"/>
  <c r="E243" i="11"/>
  <c r="C243" i="11"/>
  <c r="B243" i="11"/>
  <c r="A243" i="11"/>
  <c r="C242" i="11"/>
  <c r="B242" i="11"/>
  <c r="A242" i="11"/>
  <c r="B241" i="11"/>
  <c r="A241" i="11"/>
  <c r="E240" i="11"/>
  <c r="C240" i="11"/>
  <c r="B240" i="11"/>
  <c r="A240" i="11"/>
  <c r="C239" i="11"/>
  <c r="B239" i="11"/>
  <c r="A239" i="11"/>
  <c r="B238" i="11"/>
  <c r="A238" i="11"/>
  <c r="E237" i="11"/>
  <c r="C237" i="11"/>
  <c r="B237" i="11"/>
  <c r="A237" i="11"/>
  <c r="C236" i="11"/>
  <c r="B236" i="11"/>
  <c r="A236" i="11"/>
  <c r="B235" i="11"/>
  <c r="A235" i="11"/>
  <c r="C234" i="11"/>
  <c r="B234" i="11"/>
  <c r="A234" i="11"/>
  <c r="C233" i="11"/>
  <c r="B233" i="11"/>
  <c r="A233" i="11"/>
  <c r="B232" i="11"/>
  <c r="A232" i="11"/>
  <c r="E231" i="11"/>
  <c r="C231" i="11"/>
  <c r="B231" i="11"/>
  <c r="A231" i="11"/>
  <c r="C230" i="11"/>
  <c r="B230" i="11"/>
  <c r="A230" i="11"/>
  <c r="B229" i="11"/>
  <c r="A229" i="11"/>
  <c r="E228" i="11"/>
  <c r="B228" i="11"/>
  <c r="A228" i="11"/>
  <c r="B227" i="11"/>
  <c r="A227" i="11"/>
  <c r="B226" i="11"/>
  <c r="A226" i="11"/>
  <c r="E225" i="11"/>
  <c r="C225" i="11"/>
  <c r="B225" i="11"/>
  <c r="A225" i="11"/>
  <c r="C224" i="11"/>
  <c r="B224" i="11"/>
  <c r="A224" i="11"/>
  <c r="B223" i="11"/>
  <c r="A223" i="11"/>
  <c r="E222" i="11"/>
  <c r="C222" i="11"/>
  <c r="B222" i="11"/>
  <c r="A222" i="11"/>
  <c r="C221" i="11"/>
  <c r="B221" i="11"/>
  <c r="A221" i="11"/>
  <c r="B220" i="11"/>
  <c r="A220" i="11"/>
  <c r="E219" i="11"/>
  <c r="C219" i="11"/>
  <c r="B219" i="11"/>
  <c r="A219" i="11"/>
  <c r="C218" i="11"/>
  <c r="B218" i="11"/>
  <c r="A218" i="11"/>
  <c r="B217" i="11"/>
  <c r="B216" i="11"/>
  <c r="A216" i="11"/>
  <c r="F215" i="11"/>
  <c r="E215" i="11"/>
  <c r="C215" i="11"/>
  <c r="B215" i="11"/>
  <c r="A215" i="11"/>
  <c r="C214" i="11"/>
  <c r="B214" i="11"/>
  <c r="A214" i="11"/>
  <c r="B213" i="11"/>
  <c r="A213" i="11"/>
  <c r="B212" i="11"/>
  <c r="A212" i="11"/>
  <c r="F211" i="11"/>
  <c r="E211" i="11"/>
  <c r="C211" i="11"/>
  <c r="B211" i="11"/>
  <c r="A211" i="11"/>
  <c r="C210" i="11"/>
  <c r="B210" i="11"/>
  <c r="A210" i="11"/>
  <c r="B209" i="11"/>
  <c r="A209" i="11"/>
  <c r="B208" i="11"/>
  <c r="A208" i="11"/>
  <c r="E207" i="11"/>
  <c r="C207" i="11"/>
  <c r="B207" i="11"/>
  <c r="A207" i="11"/>
  <c r="C206" i="11"/>
  <c r="B206" i="11"/>
  <c r="A206" i="11"/>
  <c r="B205" i="11"/>
  <c r="A205" i="11"/>
  <c r="B204" i="11"/>
  <c r="A204" i="11"/>
  <c r="C203" i="11"/>
  <c r="B203" i="11"/>
  <c r="A203" i="11"/>
  <c r="C202" i="11"/>
  <c r="B202" i="11"/>
  <c r="A202" i="11"/>
  <c r="B201" i="11"/>
  <c r="A201" i="11"/>
  <c r="B200" i="11"/>
  <c r="A200" i="11"/>
  <c r="B199" i="11"/>
  <c r="A199" i="11"/>
  <c r="E198" i="11"/>
  <c r="C198" i="11"/>
  <c r="B198" i="11"/>
  <c r="A198" i="11"/>
  <c r="C197" i="11"/>
  <c r="B197" i="11"/>
  <c r="A197" i="11"/>
  <c r="B196" i="11"/>
  <c r="A196" i="11"/>
  <c r="E195" i="11"/>
  <c r="C195" i="11"/>
  <c r="B195" i="11"/>
  <c r="A195" i="11"/>
  <c r="C194" i="11"/>
  <c r="B194" i="11"/>
  <c r="A194" i="11"/>
  <c r="B193" i="11"/>
  <c r="A193" i="11"/>
  <c r="F192" i="11"/>
  <c r="E192" i="11"/>
  <c r="C192" i="11"/>
  <c r="B192" i="11"/>
  <c r="A192" i="11"/>
  <c r="C191" i="11"/>
  <c r="A191" i="11"/>
  <c r="A190" i="11"/>
  <c r="E189" i="11"/>
  <c r="C189" i="11"/>
  <c r="B189" i="11"/>
  <c r="A189" i="11"/>
  <c r="C188" i="11"/>
  <c r="B188" i="11"/>
  <c r="A188" i="11"/>
  <c r="B187" i="11"/>
  <c r="A187" i="11"/>
  <c r="B186" i="11"/>
  <c r="A186" i="11"/>
  <c r="F185" i="11"/>
  <c r="E185" i="11"/>
  <c r="C185" i="11"/>
  <c r="B185" i="11"/>
  <c r="A185" i="11"/>
  <c r="C184" i="11"/>
  <c r="B184" i="11"/>
  <c r="A184" i="11"/>
  <c r="B183" i="11"/>
  <c r="A183" i="11"/>
  <c r="F182" i="11"/>
  <c r="E182" i="11"/>
  <c r="C182" i="11"/>
  <c r="B182" i="11"/>
  <c r="A182" i="11"/>
  <c r="C181" i="11"/>
  <c r="B181" i="11"/>
  <c r="A181" i="11"/>
  <c r="B180" i="11"/>
  <c r="A180" i="11"/>
  <c r="F179" i="11"/>
  <c r="E179" i="11"/>
  <c r="C179" i="11"/>
  <c r="B179" i="11"/>
  <c r="A179" i="11"/>
  <c r="C178" i="11"/>
  <c r="B178" i="11"/>
  <c r="A178" i="11"/>
  <c r="B177" i="11"/>
  <c r="A177" i="11"/>
  <c r="F176" i="11"/>
  <c r="E176" i="11"/>
  <c r="C176" i="11"/>
  <c r="B176" i="11"/>
  <c r="A176" i="11"/>
  <c r="C175" i="11"/>
  <c r="B175" i="11"/>
  <c r="A175" i="11"/>
  <c r="B174" i="11"/>
  <c r="A174" i="11"/>
  <c r="F173" i="11"/>
  <c r="E173" i="11"/>
  <c r="C173" i="11"/>
  <c r="B173" i="11"/>
  <c r="A173" i="11"/>
  <c r="C172" i="11"/>
  <c r="B172" i="11"/>
  <c r="A172" i="11"/>
  <c r="B171" i="11"/>
  <c r="A171" i="11"/>
  <c r="F170" i="11"/>
  <c r="E170" i="11"/>
  <c r="C170" i="11"/>
  <c r="B170" i="11"/>
  <c r="A170" i="11"/>
  <c r="C169" i="11"/>
  <c r="B169" i="11"/>
  <c r="A169" i="11"/>
  <c r="B168" i="11"/>
  <c r="A168" i="11"/>
  <c r="E167" i="11"/>
  <c r="C167" i="11"/>
  <c r="B167" i="11"/>
  <c r="A167" i="11"/>
  <c r="C166" i="11"/>
  <c r="B166" i="11"/>
  <c r="A166" i="11"/>
  <c r="B165" i="11"/>
  <c r="A165" i="11"/>
  <c r="E164" i="11"/>
  <c r="C164" i="11"/>
  <c r="B164" i="11"/>
  <c r="A164" i="11"/>
  <c r="C163" i="11"/>
  <c r="B163" i="11"/>
  <c r="A163" i="11"/>
  <c r="B162" i="11"/>
  <c r="A162" i="11"/>
  <c r="C161" i="11"/>
  <c r="B161" i="11"/>
  <c r="A161" i="11"/>
  <c r="C160" i="11"/>
  <c r="B160" i="11"/>
  <c r="A160" i="11"/>
  <c r="B159" i="11"/>
  <c r="A159" i="11"/>
  <c r="B158" i="11"/>
  <c r="A158" i="11"/>
  <c r="E157" i="11"/>
  <c r="C157" i="11"/>
  <c r="B157" i="11"/>
  <c r="A157" i="11"/>
  <c r="C156" i="11"/>
  <c r="B156" i="11"/>
  <c r="A156" i="11"/>
  <c r="B155" i="11"/>
  <c r="A155" i="11"/>
  <c r="E154" i="11"/>
  <c r="C154" i="11"/>
  <c r="B154" i="11"/>
  <c r="A154" i="11"/>
  <c r="C153" i="11"/>
  <c r="B153" i="11"/>
  <c r="A153" i="11"/>
  <c r="B152" i="11"/>
  <c r="A152" i="11"/>
  <c r="E151" i="11"/>
  <c r="C151" i="11"/>
  <c r="B151" i="11"/>
  <c r="A151" i="11"/>
  <c r="C150" i="11"/>
  <c r="B150" i="11"/>
  <c r="A150" i="11"/>
  <c r="B149" i="11"/>
  <c r="A149" i="11"/>
  <c r="C148" i="11"/>
  <c r="B148" i="11"/>
  <c r="A148" i="11"/>
  <c r="C147" i="11"/>
  <c r="B147" i="11"/>
  <c r="A147" i="11"/>
  <c r="B146" i="11"/>
  <c r="A146" i="11"/>
  <c r="C145" i="11"/>
  <c r="B145" i="11"/>
  <c r="A145" i="11"/>
  <c r="C144" i="11"/>
  <c r="B144" i="11"/>
  <c r="A144" i="11"/>
  <c r="B143" i="11"/>
  <c r="A143" i="11"/>
  <c r="B142" i="11"/>
  <c r="A142" i="11"/>
  <c r="B141" i="11"/>
  <c r="A141" i="11"/>
  <c r="C140" i="11"/>
  <c r="B140" i="11"/>
  <c r="A140" i="11"/>
  <c r="C139" i="11"/>
  <c r="B139" i="11"/>
  <c r="A139" i="11"/>
  <c r="B138" i="11"/>
  <c r="A138" i="11"/>
  <c r="B137" i="11"/>
  <c r="A137" i="11"/>
  <c r="C136" i="11"/>
  <c r="B136" i="11"/>
  <c r="A136" i="11"/>
  <c r="C135" i="11"/>
  <c r="B135" i="11"/>
  <c r="A135" i="11"/>
  <c r="B134" i="11"/>
  <c r="A134" i="11"/>
  <c r="B133" i="11"/>
  <c r="A133" i="11"/>
  <c r="E132" i="11"/>
  <c r="C132" i="11"/>
  <c r="B132" i="11"/>
  <c r="A132" i="11"/>
  <c r="C131" i="11"/>
  <c r="B131" i="11"/>
  <c r="A131" i="11"/>
  <c r="B130" i="11"/>
  <c r="A130" i="11"/>
  <c r="E129" i="11"/>
  <c r="C129" i="11"/>
  <c r="B129" i="11"/>
  <c r="A129" i="11"/>
  <c r="C128" i="11"/>
  <c r="B128" i="11"/>
  <c r="A128" i="11"/>
  <c r="B127" i="11"/>
  <c r="A127" i="11"/>
  <c r="E126" i="11"/>
  <c r="C126" i="11"/>
  <c r="B126" i="11"/>
  <c r="A126" i="11"/>
  <c r="C125" i="11"/>
  <c r="B125" i="11"/>
  <c r="A125" i="11"/>
  <c r="B124" i="11"/>
  <c r="A124" i="11"/>
  <c r="E123" i="11"/>
  <c r="C123" i="11"/>
  <c r="B123" i="11"/>
  <c r="A123" i="11"/>
  <c r="C122" i="11"/>
  <c r="B122" i="11"/>
  <c r="A122" i="11"/>
  <c r="E121" i="11"/>
  <c r="C121" i="11"/>
  <c r="B121" i="11"/>
  <c r="A121" i="11"/>
  <c r="C120" i="11"/>
  <c r="B120" i="11"/>
  <c r="A120" i="11"/>
  <c r="E119" i="11"/>
  <c r="C119" i="11"/>
  <c r="B119" i="11"/>
  <c r="A119" i="11"/>
  <c r="C118" i="11"/>
  <c r="B118" i="11"/>
  <c r="A118" i="11"/>
  <c r="B117" i="11"/>
  <c r="A117" i="11"/>
  <c r="B116" i="11"/>
  <c r="A116" i="11"/>
  <c r="F115" i="11"/>
  <c r="E115" i="11"/>
  <c r="C115" i="11"/>
  <c r="B115" i="11"/>
  <c r="A115" i="11"/>
  <c r="C114" i="11"/>
  <c r="B114" i="11"/>
  <c r="A114" i="11"/>
  <c r="B113" i="11"/>
  <c r="A113" i="11"/>
  <c r="F112" i="11"/>
  <c r="E112" i="11"/>
  <c r="C112" i="11"/>
  <c r="B112" i="11"/>
  <c r="A112" i="11"/>
  <c r="C111" i="11"/>
  <c r="B111" i="11"/>
  <c r="A111" i="11"/>
  <c r="B110" i="11"/>
  <c r="A110" i="11"/>
  <c r="F109" i="11"/>
  <c r="E109" i="11"/>
  <c r="C109" i="11"/>
  <c r="B109" i="11"/>
  <c r="A109" i="11"/>
  <c r="C108" i="11"/>
  <c r="B108" i="11"/>
  <c r="A108" i="11"/>
  <c r="B107" i="11"/>
  <c r="A107" i="11"/>
  <c r="F106" i="11"/>
  <c r="E106" i="11"/>
  <c r="C106" i="11"/>
  <c r="B106" i="11"/>
  <c r="A106" i="11"/>
  <c r="C105" i="11"/>
  <c r="B105" i="11"/>
  <c r="A105" i="11"/>
  <c r="B104" i="11"/>
  <c r="A104" i="11"/>
  <c r="E103" i="11"/>
  <c r="C103" i="11"/>
  <c r="B103" i="11"/>
  <c r="A103" i="11"/>
  <c r="C102" i="11"/>
  <c r="B102" i="11"/>
  <c r="A102" i="11"/>
  <c r="B101" i="11"/>
  <c r="A101" i="11"/>
  <c r="E100" i="11"/>
  <c r="C100" i="11"/>
  <c r="B100" i="11"/>
  <c r="A100" i="11"/>
  <c r="C99" i="11"/>
  <c r="B99" i="11"/>
  <c r="A99" i="11"/>
  <c r="B98" i="11"/>
  <c r="A98" i="11"/>
  <c r="F97" i="11"/>
  <c r="E97" i="11"/>
  <c r="C97" i="11"/>
  <c r="B97" i="11"/>
  <c r="A97" i="11"/>
  <c r="C96" i="11"/>
  <c r="B96" i="11"/>
  <c r="A96" i="11"/>
  <c r="B95" i="11"/>
  <c r="A95" i="11"/>
  <c r="F94" i="11"/>
  <c r="E94" i="11"/>
  <c r="C94" i="11"/>
  <c r="B94" i="11"/>
  <c r="A94" i="11"/>
  <c r="C93" i="11"/>
  <c r="B93" i="11"/>
  <c r="A93" i="11"/>
  <c r="B92" i="11"/>
  <c r="A92" i="11"/>
  <c r="F91" i="11"/>
  <c r="E91" i="11"/>
  <c r="C91" i="11"/>
  <c r="B91" i="11"/>
  <c r="A91" i="11"/>
  <c r="C90" i="11"/>
  <c r="B90" i="11"/>
  <c r="A90" i="11"/>
  <c r="B89" i="11"/>
  <c r="A89" i="11"/>
  <c r="F88" i="11"/>
  <c r="E88" i="11"/>
  <c r="C88" i="11"/>
  <c r="B88" i="11"/>
  <c r="A88" i="11"/>
  <c r="C87" i="11"/>
  <c r="B87" i="11"/>
  <c r="A87" i="11"/>
  <c r="B86" i="11"/>
  <c r="A86" i="11"/>
  <c r="E85" i="11"/>
  <c r="C85" i="11"/>
  <c r="B85" i="11"/>
  <c r="A85" i="11"/>
  <c r="C84" i="11"/>
  <c r="B84" i="11"/>
  <c r="A84" i="11"/>
  <c r="B83" i="11"/>
  <c r="A83" i="11"/>
  <c r="E82" i="11"/>
  <c r="C82" i="11"/>
  <c r="B82" i="11"/>
  <c r="A82" i="11"/>
  <c r="C81" i="11"/>
  <c r="B81" i="11"/>
  <c r="A81" i="11"/>
  <c r="B80" i="11"/>
  <c r="A80" i="11"/>
  <c r="F79" i="11"/>
  <c r="E79" i="11"/>
  <c r="C79" i="11"/>
  <c r="B79" i="11"/>
  <c r="A79" i="11"/>
  <c r="C78" i="11"/>
  <c r="B78" i="11"/>
  <c r="A78" i="11"/>
  <c r="B77" i="11"/>
  <c r="A77" i="11"/>
  <c r="E76" i="11"/>
  <c r="C76" i="11"/>
  <c r="B76" i="11"/>
  <c r="A76" i="11"/>
  <c r="C75" i="11"/>
  <c r="B75" i="11"/>
  <c r="A75" i="11"/>
  <c r="B74" i="11"/>
  <c r="A74" i="11"/>
  <c r="E73" i="11"/>
  <c r="C73" i="11"/>
  <c r="B73" i="11"/>
  <c r="A73" i="11"/>
  <c r="C72" i="11"/>
  <c r="B72" i="11"/>
  <c r="A72" i="11"/>
  <c r="B71" i="11"/>
  <c r="A71" i="11"/>
  <c r="E70" i="11"/>
  <c r="C70" i="11"/>
  <c r="B70" i="11"/>
  <c r="A70" i="11"/>
  <c r="C69" i="11"/>
  <c r="B69" i="11"/>
  <c r="A69" i="11"/>
  <c r="B68" i="11"/>
  <c r="A68" i="11"/>
  <c r="F67" i="11"/>
  <c r="E67" i="11"/>
  <c r="D67" i="11"/>
  <c r="C67" i="11"/>
  <c r="B67" i="11"/>
  <c r="A67" i="11"/>
  <c r="C66" i="11"/>
  <c r="B66" i="11"/>
  <c r="A66" i="11"/>
  <c r="B65" i="11"/>
  <c r="A65" i="11"/>
  <c r="F64" i="11"/>
  <c r="E64" i="11"/>
  <c r="D64" i="11"/>
  <c r="C64" i="11"/>
  <c r="B64" i="11"/>
  <c r="A64" i="11"/>
  <c r="C63" i="11"/>
  <c r="B63" i="11"/>
  <c r="A63" i="11"/>
  <c r="B62" i="11"/>
  <c r="A62" i="11"/>
  <c r="C61" i="11"/>
  <c r="B61" i="11"/>
  <c r="A61" i="11"/>
  <c r="C60" i="11"/>
  <c r="B60" i="11"/>
  <c r="A60" i="11"/>
  <c r="B59" i="11"/>
  <c r="A59" i="11"/>
  <c r="F58" i="11"/>
  <c r="E58" i="11"/>
  <c r="C58" i="11"/>
  <c r="B58" i="11"/>
  <c r="A58" i="11"/>
  <c r="C57" i="11"/>
  <c r="B57" i="11"/>
  <c r="A57" i="11"/>
  <c r="B56" i="11"/>
  <c r="A56" i="11"/>
  <c r="F55" i="11"/>
  <c r="E55" i="11"/>
  <c r="C55" i="11"/>
  <c r="B55" i="11"/>
  <c r="A55" i="11"/>
  <c r="C54" i="11"/>
  <c r="B54" i="11"/>
  <c r="A54" i="11"/>
  <c r="B53" i="11"/>
  <c r="A53" i="11"/>
  <c r="F52" i="11"/>
  <c r="E52" i="11"/>
  <c r="C52" i="11"/>
  <c r="B52" i="11"/>
  <c r="A52" i="11"/>
  <c r="C51" i="11"/>
  <c r="B51" i="11"/>
  <c r="A51" i="11"/>
  <c r="B50" i="11"/>
  <c r="A50" i="11"/>
  <c r="E49" i="11"/>
  <c r="C49" i="11"/>
  <c r="B49" i="11"/>
  <c r="A49" i="11"/>
  <c r="C48" i="11"/>
  <c r="B48" i="11"/>
  <c r="A48" i="11"/>
  <c r="E47" i="11"/>
  <c r="C47" i="11"/>
  <c r="B47" i="11"/>
  <c r="A47" i="11"/>
  <c r="C46" i="11"/>
  <c r="B46" i="11"/>
  <c r="A46" i="11"/>
  <c r="B45" i="11"/>
  <c r="A45" i="11"/>
  <c r="E44" i="11"/>
  <c r="C44" i="11"/>
  <c r="B44" i="11"/>
  <c r="A44" i="11"/>
  <c r="C43" i="11"/>
  <c r="B43" i="11"/>
  <c r="A43" i="11"/>
  <c r="B42" i="11"/>
  <c r="A42" i="11"/>
  <c r="E41" i="11"/>
  <c r="C41" i="11"/>
  <c r="B41" i="11"/>
  <c r="A41" i="11"/>
  <c r="C40" i="11"/>
  <c r="B40" i="11"/>
  <c r="A40" i="11"/>
  <c r="B39" i="11"/>
  <c r="A39" i="11"/>
  <c r="C38" i="11"/>
  <c r="B38" i="11"/>
  <c r="A38" i="11"/>
  <c r="C37" i="11"/>
  <c r="B37" i="11"/>
  <c r="A37" i="11"/>
  <c r="B36" i="11"/>
  <c r="A36" i="11"/>
  <c r="G35" i="11"/>
  <c r="E32" i="11"/>
  <c r="C32" i="11"/>
  <c r="B32" i="11"/>
  <c r="A32" i="11"/>
  <c r="C31" i="11"/>
  <c r="B31" i="11"/>
  <c r="A31" i="11"/>
  <c r="C30" i="11"/>
  <c r="B30" i="11"/>
  <c r="A30" i="11"/>
  <c r="C29" i="11"/>
  <c r="B29" i="11"/>
  <c r="A29" i="11"/>
  <c r="C28" i="11"/>
  <c r="B28" i="11"/>
  <c r="A28" i="11"/>
  <c r="C27" i="11"/>
  <c r="B27" i="11"/>
  <c r="A27" i="11"/>
  <c r="B26" i="11"/>
  <c r="A26" i="11"/>
  <c r="B25" i="11"/>
  <c r="A25" i="11"/>
  <c r="B24" i="11"/>
  <c r="A24" i="11"/>
  <c r="C23" i="11"/>
  <c r="B23" i="11"/>
  <c r="A23" i="11"/>
  <c r="C22" i="11"/>
  <c r="B22" i="11"/>
  <c r="A22" i="11"/>
  <c r="B21" i="11"/>
  <c r="A21" i="11"/>
  <c r="B20" i="11"/>
  <c r="A20" i="11"/>
  <c r="F19" i="11"/>
  <c r="E19" i="11"/>
  <c r="C19" i="11"/>
  <c r="B19" i="11"/>
  <c r="A19" i="11"/>
  <c r="C18" i="11"/>
  <c r="B18" i="11"/>
  <c r="A18" i="11"/>
  <c r="B17" i="11"/>
  <c r="A17" i="11"/>
  <c r="B16" i="11"/>
  <c r="A16" i="11"/>
  <c r="B15" i="11"/>
  <c r="A15" i="11"/>
  <c r="E14" i="11"/>
  <c r="C14" i="11"/>
  <c r="B14" i="11"/>
  <c r="A14" i="11"/>
  <c r="C13" i="11"/>
  <c r="B13" i="11"/>
  <c r="A13" i="11"/>
  <c r="B12" i="11"/>
  <c r="A12" i="11"/>
  <c r="B11" i="11"/>
  <c r="A11" i="11"/>
  <c r="D2" i="11"/>
  <c r="C2" i="12" s="1"/>
  <c r="M708" i="5"/>
  <c r="L708" i="5"/>
  <c r="K708" i="5"/>
  <c r="J708" i="5"/>
  <c r="I708" i="5"/>
  <c r="H708" i="5"/>
  <c r="G708" i="5"/>
  <c r="O707" i="5"/>
  <c r="M707" i="5"/>
  <c r="L707" i="5"/>
  <c r="K707" i="5"/>
  <c r="J707" i="5"/>
  <c r="I707" i="5"/>
  <c r="H707" i="5"/>
  <c r="G707" i="5"/>
  <c r="F707" i="5"/>
  <c r="Q705" i="5"/>
  <c r="Q704" i="5"/>
  <c r="E439" i="11"/>
  <c r="N703" i="5"/>
  <c r="F590" i="10" s="1"/>
  <c r="P702" i="5"/>
  <c r="F438" i="11" s="1"/>
  <c r="O702" i="5"/>
  <c r="G589" i="10" s="1"/>
  <c r="M702" i="5"/>
  <c r="M701" i="5" s="1"/>
  <c r="M700" i="5" s="1"/>
  <c r="M699" i="5" s="1"/>
  <c r="M698" i="5" s="1"/>
  <c r="L702" i="5"/>
  <c r="L701" i="5" s="1"/>
  <c r="L700" i="5" s="1"/>
  <c r="L699" i="5" s="1"/>
  <c r="L698" i="5" s="1"/>
  <c r="K702" i="5"/>
  <c r="K701" i="5" s="1"/>
  <c r="K700" i="5" s="1"/>
  <c r="K699" i="5" s="1"/>
  <c r="K698" i="5" s="1"/>
  <c r="J702" i="5"/>
  <c r="J701" i="5" s="1"/>
  <c r="J700" i="5" s="1"/>
  <c r="J699" i="5" s="1"/>
  <c r="J698" i="5" s="1"/>
  <c r="I702" i="5"/>
  <c r="I701" i="5" s="1"/>
  <c r="I700" i="5" s="1"/>
  <c r="I699" i="5" s="1"/>
  <c r="I698" i="5" s="1"/>
  <c r="H702" i="5"/>
  <c r="H701" i="5" s="1"/>
  <c r="H700" i="5" s="1"/>
  <c r="H699" i="5" s="1"/>
  <c r="H698" i="5" s="1"/>
  <c r="G702" i="5"/>
  <c r="N697" i="5"/>
  <c r="Q697" i="5" s="1"/>
  <c r="P696" i="5"/>
  <c r="P695" i="5" s="1"/>
  <c r="P694" i="5" s="1"/>
  <c r="P693" i="5" s="1"/>
  <c r="P692" i="5" s="1"/>
  <c r="O696" i="5"/>
  <c r="O695" i="5" s="1"/>
  <c r="O694" i="5" s="1"/>
  <c r="O693" i="5" s="1"/>
  <c r="O692" i="5" s="1"/>
  <c r="M696" i="5"/>
  <c r="M695" i="5" s="1"/>
  <c r="M694" i="5" s="1"/>
  <c r="M693" i="5" s="1"/>
  <c r="M692" i="5" s="1"/>
  <c r="L696" i="5"/>
  <c r="L695" i="5" s="1"/>
  <c r="L694" i="5" s="1"/>
  <c r="L693" i="5" s="1"/>
  <c r="L692" i="5" s="1"/>
  <c r="K696" i="5"/>
  <c r="K695" i="5" s="1"/>
  <c r="K694" i="5" s="1"/>
  <c r="K693" i="5" s="1"/>
  <c r="K692" i="5" s="1"/>
  <c r="J696" i="5"/>
  <c r="J695" i="5" s="1"/>
  <c r="J694" i="5" s="1"/>
  <c r="J693" i="5" s="1"/>
  <c r="J692" i="5" s="1"/>
  <c r="I696" i="5"/>
  <c r="I695" i="5" s="1"/>
  <c r="I694" i="5" s="1"/>
  <c r="I693" i="5" s="1"/>
  <c r="I692" i="5" s="1"/>
  <c r="H696" i="5"/>
  <c r="H695" i="5" s="1"/>
  <c r="H694" i="5" s="1"/>
  <c r="H693" i="5" s="1"/>
  <c r="H692" i="5" s="1"/>
  <c r="G696" i="5"/>
  <c r="N691" i="5"/>
  <c r="D262" i="11" s="1"/>
  <c r="P690" i="5"/>
  <c r="P689" i="5" s="1"/>
  <c r="O690" i="5"/>
  <c r="O689" i="5" s="1"/>
  <c r="M690" i="5"/>
  <c r="M689" i="5" s="1"/>
  <c r="L690" i="5"/>
  <c r="L689" i="5" s="1"/>
  <c r="K690" i="5"/>
  <c r="K689" i="5" s="1"/>
  <c r="J690" i="5"/>
  <c r="J689" i="5" s="1"/>
  <c r="I690" i="5"/>
  <c r="I689" i="5" s="1"/>
  <c r="H690" i="5"/>
  <c r="H689" i="5" s="1"/>
  <c r="G690" i="5"/>
  <c r="G689" i="5" s="1"/>
  <c r="E690" i="5"/>
  <c r="E689" i="5" s="1"/>
  <c r="D432" i="10" s="1"/>
  <c r="N688" i="5"/>
  <c r="D259" i="11" s="1"/>
  <c r="P687" i="5"/>
  <c r="P686" i="5" s="1"/>
  <c r="O687" i="5"/>
  <c r="O686" i="5" s="1"/>
  <c r="M687" i="5"/>
  <c r="M686" i="5" s="1"/>
  <c r="L687" i="5"/>
  <c r="L686" i="5" s="1"/>
  <c r="K687" i="5"/>
  <c r="K686" i="5" s="1"/>
  <c r="J687" i="5"/>
  <c r="J686" i="5" s="1"/>
  <c r="I687" i="5"/>
  <c r="I686" i="5" s="1"/>
  <c r="H687" i="5"/>
  <c r="H686" i="5" s="1"/>
  <c r="G687" i="5"/>
  <c r="O685" i="5"/>
  <c r="E256" i="11" s="1"/>
  <c r="E255" i="11" s="1"/>
  <c r="E254" i="11" s="1"/>
  <c r="N685" i="5"/>
  <c r="D256" i="11" s="1"/>
  <c r="P684" i="5"/>
  <c r="P683" i="5" s="1"/>
  <c r="P682" i="5" s="1"/>
  <c r="M684" i="5"/>
  <c r="M683" i="5" s="1"/>
  <c r="L684" i="5"/>
  <c r="L683" i="5" s="1"/>
  <c r="K684" i="5"/>
  <c r="K683" i="5" s="1"/>
  <c r="J684" i="5"/>
  <c r="J683" i="5" s="1"/>
  <c r="I684" i="5"/>
  <c r="I683" i="5" s="1"/>
  <c r="H684" i="5"/>
  <c r="H683" i="5" s="1"/>
  <c r="G684" i="5"/>
  <c r="G683" i="5" s="1"/>
  <c r="N679" i="5"/>
  <c r="D460" i="11" s="1"/>
  <c r="P678" i="5"/>
  <c r="F459" i="11" s="1"/>
  <c r="O678" i="5"/>
  <c r="G346" i="10" s="1"/>
  <c r="M678" i="5"/>
  <c r="M677" i="5" s="1"/>
  <c r="M676" i="5" s="1"/>
  <c r="M675" i="5" s="1"/>
  <c r="L678" i="5"/>
  <c r="L677" i="5" s="1"/>
  <c r="L676" i="5" s="1"/>
  <c r="L675" i="5" s="1"/>
  <c r="K678" i="5"/>
  <c r="K677" i="5" s="1"/>
  <c r="K676" i="5" s="1"/>
  <c r="K675" i="5" s="1"/>
  <c r="J678" i="5"/>
  <c r="J677" i="5" s="1"/>
  <c r="J676" i="5" s="1"/>
  <c r="J675" i="5" s="1"/>
  <c r="I678" i="5"/>
  <c r="I677" i="5" s="1"/>
  <c r="I676" i="5" s="1"/>
  <c r="I675" i="5" s="1"/>
  <c r="H678" i="5"/>
  <c r="H677" i="5" s="1"/>
  <c r="G678" i="5"/>
  <c r="G677" i="5" s="1"/>
  <c r="G676" i="5" s="1"/>
  <c r="N673" i="5"/>
  <c r="Q673" i="5" s="1"/>
  <c r="P672" i="5"/>
  <c r="F191" i="11" s="1"/>
  <c r="O672" i="5"/>
  <c r="E191" i="11" s="1"/>
  <c r="M672" i="5"/>
  <c r="M671" i="5" s="1"/>
  <c r="L672" i="5"/>
  <c r="L671" i="5" s="1"/>
  <c r="K672" i="5"/>
  <c r="K671" i="5" s="1"/>
  <c r="J672" i="5"/>
  <c r="J671" i="5" s="1"/>
  <c r="I672" i="5"/>
  <c r="I671" i="5" s="1"/>
  <c r="H672" i="5"/>
  <c r="H671" i="5" s="1"/>
  <c r="G672" i="5"/>
  <c r="G671" i="5" s="1"/>
  <c r="E672" i="5"/>
  <c r="D216" i="10" s="1"/>
  <c r="P670" i="5"/>
  <c r="F198" i="11" s="1"/>
  <c r="N670" i="5"/>
  <c r="O669" i="5"/>
  <c r="G210" i="10" s="1"/>
  <c r="M669" i="5"/>
  <c r="M668" i="5" s="1"/>
  <c r="L669" i="5"/>
  <c r="L668" i="5" s="1"/>
  <c r="K669" i="5"/>
  <c r="K668" i="5" s="1"/>
  <c r="J669" i="5"/>
  <c r="J668" i="5" s="1"/>
  <c r="I669" i="5"/>
  <c r="I668" i="5" s="1"/>
  <c r="H669" i="5"/>
  <c r="H668" i="5" s="1"/>
  <c r="G669" i="5"/>
  <c r="G668" i="5" s="1"/>
  <c r="P667" i="5"/>
  <c r="F195" i="11" s="1"/>
  <c r="N667" i="5"/>
  <c r="F208" i="10" s="1"/>
  <c r="O666" i="5"/>
  <c r="E194" i="11" s="1"/>
  <c r="M666" i="5"/>
  <c r="M665" i="5" s="1"/>
  <c r="M664" i="5" s="1"/>
  <c r="M663" i="5" s="1"/>
  <c r="M662" i="5" s="1"/>
  <c r="M661" i="5" s="1"/>
  <c r="L666" i="5"/>
  <c r="L665" i="5" s="1"/>
  <c r="L664" i="5" s="1"/>
  <c r="L663" i="5" s="1"/>
  <c r="L662" i="5" s="1"/>
  <c r="L661" i="5" s="1"/>
  <c r="K666" i="5"/>
  <c r="K665" i="5" s="1"/>
  <c r="K664" i="5" s="1"/>
  <c r="K663" i="5" s="1"/>
  <c r="K662" i="5" s="1"/>
  <c r="K661" i="5" s="1"/>
  <c r="J666" i="5"/>
  <c r="J665" i="5" s="1"/>
  <c r="J664" i="5" s="1"/>
  <c r="J663" i="5" s="1"/>
  <c r="J662" i="5" s="1"/>
  <c r="J661" i="5" s="1"/>
  <c r="I666" i="5"/>
  <c r="I665" i="5" s="1"/>
  <c r="I664" i="5" s="1"/>
  <c r="I663" i="5" s="1"/>
  <c r="I662" i="5" s="1"/>
  <c r="I661" i="5" s="1"/>
  <c r="H666" i="5"/>
  <c r="H665" i="5" s="1"/>
  <c r="H664" i="5" s="1"/>
  <c r="H663" i="5" s="1"/>
  <c r="H662" i="5" s="1"/>
  <c r="H661" i="5" s="1"/>
  <c r="G666" i="5"/>
  <c r="P660" i="5"/>
  <c r="H166" i="10" s="1"/>
  <c r="N660" i="5"/>
  <c r="D463" i="11" s="1"/>
  <c r="O659" i="5"/>
  <c r="E462" i="11" s="1"/>
  <c r="M659" i="5"/>
  <c r="M658" i="5" s="1"/>
  <c r="L659" i="5"/>
  <c r="L658" i="5" s="1"/>
  <c r="K659" i="5"/>
  <c r="K658" i="5" s="1"/>
  <c r="J659" i="5"/>
  <c r="J658" i="5" s="1"/>
  <c r="I659" i="5"/>
  <c r="I658" i="5" s="1"/>
  <c r="H659" i="5"/>
  <c r="H658" i="5" s="1"/>
  <c r="G659" i="5"/>
  <c r="P657" i="5"/>
  <c r="H181" i="10" s="1"/>
  <c r="N657" i="5"/>
  <c r="F181" i="10" s="1"/>
  <c r="O656" i="5"/>
  <c r="E456" i="11" s="1"/>
  <c r="M656" i="5"/>
  <c r="M655" i="5" s="1"/>
  <c r="L656" i="5"/>
  <c r="L655" i="5" s="1"/>
  <c r="K656" i="5"/>
  <c r="K655" i="5" s="1"/>
  <c r="J656" i="5"/>
  <c r="J655" i="5" s="1"/>
  <c r="I656" i="5"/>
  <c r="I655" i="5" s="1"/>
  <c r="H656" i="5"/>
  <c r="H655" i="5" s="1"/>
  <c r="G656" i="5"/>
  <c r="N652" i="5"/>
  <c r="F104" i="10" s="1"/>
  <c r="P651" i="5"/>
  <c r="F435" i="11" s="1"/>
  <c r="O651" i="5"/>
  <c r="G103" i="10" s="1"/>
  <c r="M651" i="5"/>
  <c r="M650" i="5" s="1"/>
  <c r="M649" i="5" s="1"/>
  <c r="M648" i="5" s="1"/>
  <c r="L651" i="5"/>
  <c r="L650" i="5" s="1"/>
  <c r="L649" i="5" s="1"/>
  <c r="L648" i="5" s="1"/>
  <c r="K651" i="5"/>
  <c r="K650" i="5" s="1"/>
  <c r="K649" i="5" s="1"/>
  <c r="K648" i="5" s="1"/>
  <c r="J651" i="5"/>
  <c r="J650" i="5" s="1"/>
  <c r="J649" i="5" s="1"/>
  <c r="J648" i="5" s="1"/>
  <c r="I651" i="5"/>
  <c r="I650" i="5" s="1"/>
  <c r="I649" i="5" s="1"/>
  <c r="I648" i="5" s="1"/>
  <c r="H651" i="5"/>
  <c r="H650" i="5" s="1"/>
  <c r="H649" i="5" s="1"/>
  <c r="H648" i="5" s="1"/>
  <c r="G651" i="5"/>
  <c r="G650" i="5" s="1"/>
  <c r="N647" i="5"/>
  <c r="Q647" i="5" s="1"/>
  <c r="I646" i="5"/>
  <c r="N646" i="5" s="1"/>
  <c r="Q646" i="5" s="1"/>
  <c r="P644" i="5"/>
  <c r="F493" i="11" s="1"/>
  <c r="N644" i="5"/>
  <c r="D493" i="11" s="1"/>
  <c r="O643" i="5"/>
  <c r="G90" i="10" s="1"/>
  <c r="M643" i="5"/>
  <c r="M642" i="5" s="1"/>
  <c r="L643" i="5"/>
  <c r="L642" i="5" s="1"/>
  <c r="K643" i="5"/>
  <c r="K642" i="5" s="1"/>
  <c r="J643" i="5"/>
  <c r="J642" i="5" s="1"/>
  <c r="I643" i="5"/>
  <c r="I642" i="5" s="1"/>
  <c r="H643" i="5"/>
  <c r="H642" i="5" s="1"/>
  <c r="G643" i="5"/>
  <c r="P641" i="5"/>
  <c r="P640" i="5" s="1"/>
  <c r="P639" i="5" s="1"/>
  <c r="H86" i="10" s="1"/>
  <c r="N641" i="5"/>
  <c r="F88" i="10" s="1"/>
  <c r="O640" i="5"/>
  <c r="O639" i="5" s="1"/>
  <c r="G86" i="10" s="1"/>
  <c r="M640" i="5"/>
  <c r="M639" i="5" s="1"/>
  <c r="L640" i="5"/>
  <c r="L639" i="5" s="1"/>
  <c r="K640" i="5"/>
  <c r="K639" i="5" s="1"/>
  <c r="J640" i="5"/>
  <c r="J639" i="5" s="1"/>
  <c r="I640" i="5"/>
  <c r="I639" i="5" s="1"/>
  <c r="H640" i="5"/>
  <c r="H639" i="5" s="1"/>
  <c r="G640" i="5"/>
  <c r="G639" i="5" s="1"/>
  <c r="N638" i="5"/>
  <c r="D364" i="11" s="1"/>
  <c r="O637" i="5"/>
  <c r="G84" i="10" s="1"/>
  <c r="M637" i="5"/>
  <c r="M636" i="5" s="1"/>
  <c r="L637" i="5"/>
  <c r="L636" i="5" s="1"/>
  <c r="K637" i="5"/>
  <c r="K636" i="5" s="1"/>
  <c r="J637" i="5"/>
  <c r="J636" i="5" s="1"/>
  <c r="I637" i="5"/>
  <c r="I636" i="5" s="1"/>
  <c r="H637" i="5"/>
  <c r="H636" i="5" s="1"/>
  <c r="G637" i="5"/>
  <c r="N635" i="5"/>
  <c r="D351" i="11" s="1"/>
  <c r="P634" i="5"/>
  <c r="F350" i="11" s="1"/>
  <c r="O634" i="5"/>
  <c r="E350" i="11" s="1"/>
  <c r="M634" i="5"/>
  <c r="L634" i="5"/>
  <c r="K634" i="5"/>
  <c r="J634" i="5"/>
  <c r="I634" i="5"/>
  <c r="H634" i="5"/>
  <c r="G634" i="5"/>
  <c r="N633" i="5"/>
  <c r="D349" i="11" s="1"/>
  <c r="P632" i="5"/>
  <c r="F348" i="11" s="1"/>
  <c r="O632" i="5"/>
  <c r="E348" i="11" s="1"/>
  <c r="M632" i="5"/>
  <c r="L632" i="5"/>
  <c r="K632" i="5"/>
  <c r="J632" i="5"/>
  <c r="I632" i="5"/>
  <c r="H632" i="5"/>
  <c r="G632" i="5"/>
  <c r="E347" i="11"/>
  <c r="N631" i="5"/>
  <c r="D347" i="11" s="1"/>
  <c r="P630" i="5"/>
  <c r="F346" i="11" s="1"/>
  <c r="M630" i="5"/>
  <c r="L630" i="5"/>
  <c r="K630" i="5"/>
  <c r="J630" i="5"/>
  <c r="I630" i="5"/>
  <c r="H630" i="5"/>
  <c r="G630" i="5"/>
  <c r="O624" i="5"/>
  <c r="E352" i="11" s="1"/>
  <c r="N624" i="5"/>
  <c r="M623" i="5"/>
  <c r="M622" i="5" s="1"/>
  <c r="M621" i="5" s="1"/>
  <c r="M620" i="5" s="1"/>
  <c r="M619" i="5" s="1"/>
  <c r="L623" i="5"/>
  <c r="L622" i="5" s="1"/>
  <c r="L621" i="5" s="1"/>
  <c r="L620" i="5" s="1"/>
  <c r="L619" i="5" s="1"/>
  <c r="K623" i="5"/>
  <c r="K622" i="5" s="1"/>
  <c r="K621" i="5" s="1"/>
  <c r="K620" i="5" s="1"/>
  <c r="K619" i="5" s="1"/>
  <c r="J623" i="5"/>
  <c r="J622" i="5" s="1"/>
  <c r="J621" i="5" s="1"/>
  <c r="J620" i="5" s="1"/>
  <c r="J619" i="5" s="1"/>
  <c r="I623" i="5"/>
  <c r="I622" i="5" s="1"/>
  <c r="I621" i="5" s="1"/>
  <c r="I620" i="5" s="1"/>
  <c r="I619" i="5" s="1"/>
  <c r="H623" i="5"/>
  <c r="G623" i="5"/>
  <c r="G622" i="5" s="1"/>
  <c r="G621" i="5" s="1"/>
  <c r="G620" i="5" s="1"/>
  <c r="G619" i="5" s="1"/>
  <c r="H338" i="10"/>
  <c r="N618" i="5"/>
  <c r="F338" i="10" s="1"/>
  <c r="O617" i="5"/>
  <c r="E393" i="11" s="1"/>
  <c r="M617" i="5"/>
  <c r="M616" i="5" s="1"/>
  <c r="M615" i="5" s="1"/>
  <c r="M614" i="5" s="1"/>
  <c r="M613" i="5" s="1"/>
  <c r="L617" i="5"/>
  <c r="L616" i="5" s="1"/>
  <c r="L615" i="5" s="1"/>
  <c r="L614" i="5" s="1"/>
  <c r="L613" i="5" s="1"/>
  <c r="K617" i="5"/>
  <c r="K616" i="5" s="1"/>
  <c r="K615" i="5" s="1"/>
  <c r="K614" i="5" s="1"/>
  <c r="K613" i="5" s="1"/>
  <c r="J617" i="5"/>
  <c r="J616" i="5" s="1"/>
  <c r="J615" i="5" s="1"/>
  <c r="J614" i="5" s="1"/>
  <c r="J613" i="5" s="1"/>
  <c r="I617" i="5"/>
  <c r="I616" i="5" s="1"/>
  <c r="I615" i="5" s="1"/>
  <c r="I614" i="5" s="1"/>
  <c r="I613" i="5" s="1"/>
  <c r="H617" i="5"/>
  <c r="H616" i="5" s="1"/>
  <c r="H615" i="5" s="1"/>
  <c r="H614" i="5" s="1"/>
  <c r="H613" i="5" s="1"/>
  <c r="G617" i="5"/>
  <c r="O612" i="5"/>
  <c r="E445" i="11" s="1"/>
  <c r="N612" i="5"/>
  <c r="D445" i="11" s="1"/>
  <c r="M611" i="5"/>
  <c r="M610" i="5" s="1"/>
  <c r="M609" i="5" s="1"/>
  <c r="M608" i="5" s="1"/>
  <c r="M601" i="5" s="1"/>
  <c r="L611" i="5"/>
  <c r="L610" i="5" s="1"/>
  <c r="L609" i="5" s="1"/>
  <c r="L608" i="5" s="1"/>
  <c r="L601" i="5" s="1"/>
  <c r="K611" i="5"/>
  <c r="K610" i="5" s="1"/>
  <c r="K609" i="5" s="1"/>
  <c r="K608" i="5" s="1"/>
  <c r="K601" i="5" s="1"/>
  <c r="J611" i="5"/>
  <c r="J610" i="5" s="1"/>
  <c r="J609" i="5" s="1"/>
  <c r="J608" i="5" s="1"/>
  <c r="I611" i="5"/>
  <c r="I610" i="5" s="1"/>
  <c r="I609" i="5" s="1"/>
  <c r="I608" i="5" s="1"/>
  <c r="I601" i="5" s="1"/>
  <c r="H611" i="5"/>
  <c r="H610" i="5" s="1"/>
  <c r="H609" i="5" s="1"/>
  <c r="H608" i="5" s="1"/>
  <c r="H601" i="5" s="1"/>
  <c r="G611" i="5"/>
  <c r="G610" i="5" s="1"/>
  <c r="G609" i="5" s="1"/>
  <c r="P607" i="5"/>
  <c r="P606" i="5" s="1"/>
  <c r="N607" i="5"/>
  <c r="D164" i="11" s="1"/>
  <c r="O606" i="5"/>
  <c r="O605" i="5" s="1"/>
  <c r="M606" i="5"/>
  <c r="M605" i="5" s="1"/>
  <c r="M602" i="5" s="1"/>
  <c r="L606" i="5"/>
  <c r="L605" i="5" s="1"/>
  <c r="L602" i="5" s="1"/>
  <c r="K606" i="5"/>
  <c r="K605" i="5" s="1"/>
  <c r="K602" i="5" s="1"/>
  <c r="J606" i="5"/>
  <c r="J605" i="5" s="1"/>
  <c r="I606" i="5"/>
  <c r="I605" i="5" s="1"/>
  <c r="I602" i="5" s="1"/>
  <c r="H606" i="5"/>
  <c r="H605" i="5" s="1"/>
  <c r="H602" i="5" s="1"/>
  <c r="G606" i="5"/>
  <c r="G605" i="5" s="1"/>
  <c r="G602" i="5" s="1"/>
  <c r="Q604" i="5"/>
  <c r="Q603" i="5"/>
  <c r="N600" i="5"/>
  <c r="Q600" i="5" s="1"/>
  <c r="I599" i="5"/>
  <c r="I598" i="5" s="1"/>
  <c r="N598" i="5" s="1"/>
  <c r="Q598" i="5" s="1"/>
  <c r="P597" i="5"/>
  <c r="P596" i="5" s="1"/>
  <c r="P595" i="5" s="1"/>
  <c r="H133" i="10" s="1"/>
  <c r="N597" i="5"/>
  <c r="F135" i="10" s="1"/>
  <c r="O596" i="5"/>
  <c r="O595" i="5" s="1"/>
  <c r="G133" i="10" s="1"/>
  <c r="M596" i="5"/>
  <c r="M595" i="5" s="1"/>
  <c r="L596" i="5"/>
  <c r="L595" i="5" s="1"/>
  <c r="K596" i="5"/>
  <c r="K595" i="5" s="1"/>
  <c r="J596" i="5"/>
  <c r="J595" i="5" s="1"/>
  <c r="I596" i="5"/>
  <c r="I595" i="5" s="1"/>
  <c r="H596" i="5"/>
  <c r="H595" i="5" s="1"/>
  <c r="G596" i="5"/>
  <c r="G594" i="5"/>
  <c r="N594" i="5" s="1"/>
  <c r="D442" i="11" s="1"/>
  <c r="P593" i="5"/>
  <c r="F441" i="11" s="1"/>
  <c r="O593" i="5"/>
  <c r="E441" i="11" s="1"/>
  <c r="M593" i="5"/>
  <c r="M592" i="5" s="1"/>
  <c r="L593" i="5"/>
  <c r="L592" i="5" s="1"/>
  <c r="K593" i="5"/>
  <c r="K592" i="5" s="1"/>
  <c r="J593" i="5"/>
  <c r="J592" i="5" s="1"/>
  <c r="I593" i="5"/>
  <c r="I592" i="5" s="1"/>
  <c r="H593" i="5"/>
  <c r="H592" i="5" s="1"/>
  <c r="G593" i="5"/>
  <c r="G592" i="5" s="1"/>
  <c r="N591" i="5"/>
  <c r="D361" i="11" s="1"/>
  <c r="P590" i="5"/>
  <c r="F360" i="11" s="1"/>
  <c r="O590" i="5"/>
  <c r="E360" i="11" s="1"/>
  <c r="M590" i="5"/>
  <c r="M589" i="5" s="1"/>
  <c r="L590" i="5"/>
  <c r="L589" i="5" s="1"/>
  <c r="K590" i="5"/>
  <c r="K589" i="5" s="1"/>
  <c r="J590" i="5"/>
  <c r="J589" i="5" s="1"/>
  <c r="I590" i="5"/>
  <c r="I589" i="5" s="1"/>
  <c r="H590" i="5"/>
  <c r="H589" i="5" s="1"/>
  <c r="G590" i="5"/>
  <c r="G589" i="5" s="1"/>
  <c r="N588" i="5"/>
  <c r="F120" i="10" s="1"/>
  <c r="P587" i="5"/>
  <c r="F343" i="11" s="1"/>
  <c r="O587" i="5"/>
  <c r="E343" i="11" s="1"/>
  <c r="M587" i="5"/>
  <c r="L587" i="5"/>
  <c r="K587" i="5"/>
  <c r="J587" i="5"/>
  <c r="I587" i="5"/>
  <c r="H587" i="5"/>
  <c r="G587" i="5"/>
  <c r="N586" i="5"/>
  <c r="D342" i="11" s="1"/>
  <c r="P585" i="5"/>
  <c r="F341" i="11" s="1"/>
  <c r="O585" i="5"/>
  <c r="E341" i="11" s="1"/>
  <c r="M585" i="5"/>
  <c r="L585" i="5"/>
  <c r="K585" i="5"/>
  <c r="J585" i="5"/>
  <c r="I585" i="5"/>
  <c r="H585" i="5"/>
  <c r="G585" i="5"/>
  <c r="O583" i="5"/>
  <c r="N584" i="5"/>
  <c r="D340" i="11" s="1"/>
  <c r="P583" i="5"/>
  <c r="F339" i="11" s="1"/>
  <c r="M583" i="5"/>
  <c r="L583" i="5"/>
  <c r="K583" i="5"/>
  <c r="J583" i="5"/>
  <c r="I583" i="5"/>
  <c r="H583" i="5"/>
  <c r="P577" i="5"/>
  <c r="P576" i="5" s="1"/>
  <c r="P575" i="5" s="1"/>
  <c r="N577" i="5"/>
  <c r="O576" i="5"/>
  <c r="O575" i="5" s="1"/>
  <c r="M576" i="5"/>
  <c r="M575" i="5" s="1"/>
  <c r="M574" i="5" s="1"/>
  <c r="M573" i="5" s="1"/>
  <c r="L576" i="5"/>
  <c r="L575" i="5" s="1"/>
  <c r="L574" i="5" s="1"/>
  <c r="L572" i="5" s="1"/>
  <c r="K576" i="5"/>
  <c r="K575" i="5" s="1"/>
  <c r="K574" i="5" s="1"/>
  <c r="J576" i="5"/>
  <c r="J575" i="5" s="1"/>
  <c r="J574" i="5" s="1"/>
  <c r="J572" i="5" s="1"/>
  <c r="I576" i="5"/>
  <c r="I575" i="5" s="1"/>
  <c r="I574" i="5" s="1"/>
  <c r="H576" i="5"/>
  <c r="H575" i="5" s="1"/>
  <c r="H574" i="5" s="1"/>
  <c r="G576" i="5"/>
  <c r="P571" i="5"/>
  <c r="P570" i="5" s="1"/>
  <c r="P569" i="5" s="1"/>
  <c r="P568" i="5" s="1"/>
  <c r="P567" i="5" s="1"/>
  <c r="P566" i="5" s="1"/>
  <c r="N571" i="5"/>
  <c r="F470" i="10" s="1"/>
  <c r="O570" i="5"/>
  <c r="O569" i="5" s="1"/>
  <c r="M570" i="5"/>
  <c r="M569" i="5" s="1"/>
  <c r="M568" i="5" s="1"/>
  <c r="L570" i="5"/>
  <c r="L569" i="5" s="1"/>
  <c r="L568" i="5" s="1"/>
  <c r="L566" i="5" s="1"/>
  <c r="K570" i="5"/>
  <c r="K569" i="5" s="1"/>
  <c r="K568" i="5" s="1"/>
  <c r="J570" i="5"/>
  <c r="J569" i="5" s="1"/>
  <c r="J568" i="5" s="1"/>
  <c r="J566" i="5" s="1"/>
  <c r="I570" i="5"/>
  <c r="I569" i="5" s="1"/>
  <c r="I568" i="5" s="1"/>
  <c r="H570" i="5"/>
  <c r="H569" i="5" s="1"/>
  <c r="H568" i="5" s="1"/>
  <c r="G570" i="5"/>
  <c r="G569" i="5" s="1"/>
  <c r="P565" i="5"/>
  <c r="H461" i="10" s="1"/>
  <c r="N565" i="5"/>
  <c r="D132" i="11" s="1"/>
  <c r="O564" i="5"/>
  <c r="M564" i="5"/>
  <c r="M563" i="5" s="1"/>
  <c r="L564" i="5"/>
  <c r="L563" i="5" s="1"/>
  <c r="K564" i="5"/>
  <c r="K563" i="5" s="1"/>
  <c r="J564" i="5"/>
  <c r="J563" i="5" s="1"/>
  <c r="I564" i="5"/>
  <c r="I563" i="5" s="1"/>
  <c r="H564" i="5"/>
  <c r="H563" i="5" s="1"/>
  <c r="G564" i="5"/>
  <c r="P562" i="5"/>
  <c r="F129" i="11" s="1"/>
  <c r="N562" i="5"/>
  <c r="D129" i="11" s="1"/>
  <c r="O561" i="5"/>
  <c r="E128" i="11" s="1"/>
  <c r="M561" i="5"/>
  <c r="M560" i="5" s="1"/>
  <c r="L561" i="5"/>
  <c r="L560" i="5" s="1"/>
  <c r="K561" i="5"/>
  <c r="K560" i="5" s="1"/>
  <c r="J561" i="5"/>
  <c r="J560" i="5" s="1"/>
  <c r="I561" i="5"/>
  <c r="I560" i="5" s="1"/>
  <c r="H561" i="5"/>
  <c r="H560" i="5" s="1"/>
  <c r="G561" i="5"/>
  <c r="G560" i="5" s="1"/>
  <c r="P559" i="5"/>
  <c r="F126" i="11" s="1"/>
  <c r="N559" i="5"/>
  <c r="D126" i="11" s="1"/>
  <c r="O558" i="5"/>
  <c r="G454" i="10" s="1"/>
  <c r="M558" i="5"/>
  <c r="M557" i="5" s="1"/>
  <c r="L558" i="5"/>
  <c r="L557" i="5" s="1"/>
  <c r="K558" i="5"/>
  <c r="K557" i="5" s="1"/>
  <c r="J558" i="5"/>
  <c r="J557" i="5" s="1"/>
  <c r="I558" i="5"/>
  <c r="I557" i="5" s="1"/>
  <c r="H558" i="5"/>
  <c r="H557" i="5" s="1"/>
  <c r="G558" i="5"/>
  <c r="P556" i="5"/>
  <c r="F123" i="11" s="1"/>
  <c r="N556" i="5"/>
  <c r="F452" i="10" s="1"/>
  <c r="O555" i="5"/>
  <c r="E122" i="11" s="1"/>
  <c r="M555" i="5"/>
  <c r="L555" i="5"/>
  <c r="K555" i="5"/>
  <c r="J555" i="5"/>
  <c r="I555" i="5"/>
  <c r="H555" i="5"/>
  <c r="G555" i="5"/>
  <c r="P554" i="5"/>
  <c r="H450" i="10" s="1"/>
  <c r="N554" i="5"/>
  <c r="F450" i="10" s="1"/>
  <c r="O553" i="5"/>
  <c r="G449" i="10" s="1"/>
  <c r="M553" i="5"/>
  <c r="L553" i="5"/>
  <c r="K553" i="5"/>
  <c r="J553" i="5"/>
  <c r="I553" i="5"/>
  <c r="H553" i="5"/>
  <c r="G553" i="5"/>
  <c r="P552" i="5"/>
  <c r="F119" i="11" s="1"/>
  <c r="N552" i="5"/>
  <c r="D119" i="11" s="1"/>
  <c r="O551" i="5"/>
  <c r="E118" i="11" s="1"/>
  <c r="M551" i="5"/>
  <c r="L551" i="5"/>
  <c r="K551" i="5"/>
  <c r="J551" i="5"/>
  <c r="I551" i="5"/>
  <c r="H551" i="5"/>
  <c r="G551" i="5"/>
  <c r="O544" i="5"/>
  <c r="E136" i="11" s="1"/>
  <c r="N544" i="5"/>
  <c r="D136" i="11" s="1"/>
  <c r="M543" i="5"/>
  <c r="M542" i="5" s="1"/>
  <c r="M541" i="5" s="1"/>
  <c r="M535" i="5" s="1"/>
  <c r="M534" i="5" s="1"/>
  <c r="L543" i="5"/>
  <c r="L542" i="5" s="1"/>
  <c r="L541" i="5" s="1"/>
  <c r="L535" i="5" s="1"/>
  <c r="L534" i="5" s="1"/>
  <c r="K543" i="5"/>
  <c r="K542" i="5" s="1"/>
  <c r="K541" i="5" s="1"/>
  <c r="K535" i="5" s="1"/>
  <c r="K534" i="5" s="1"/>
  <c r="J543" i="5"/>
  <c r="J542" i="5" s="1"/>
  <c r="J541" i="5" s="1"/>
  <c r="J535" i="5" s="1"/>
  <c r="J534" i="5" s="1"/>
  <c r="I543" i="5"/>
  <c r="I542" i="5" s="1"/>
  <c r="I541" i="5" s="1"/>
  <c r="I535" i="5" s="1"/>
  <c r="I534" i="5" s="1"/>
  <c r="H543" i="5"/>
  <c r="H542" i="5" s="1"/>
  <c r="H541" i="5" s="1"/>
  <c r="H535" i="5" s="1"/>
  <c r="H534" i="5" s="1"/>
  <c r="G543" i="5"/>
  <c r="G542" i="5" s="1"/>
  <c r="P540" i="5"/>
  <c r="F85" i="11" s="1"/>
  <c r="N540" i="5"/>
  <c r="D85" i="11" s="1"/>
  <c r="O539" i="5"/>
  <c r="E84" i="11" s="1"/>
  <c r="M539" i="5"/>
  <c r="M538" i="5" s="1"/>
  <c r="M536" i="5" s="1"/>
  <c r="L539" i="5"/>
  <c r="L538" i="5" s="1"/>
  <c r="L536" i="5" s="1"/>
  <c r="K539" i="5"/>
  <c r="K538" i="5" s="1"/>
  <c r="K536" i="5" s="1"/>
  <c r="J539" i="5"/>
  <c r="J538" i="5" s="1"/>
  <c r="J536" i="5" s="1"/>
  <c r="I539" i="5"/>
  <c r="I538" i="5" s="1"/>
  <c r="I536" i="5" s="1"/>
  <c r="H539" i="5"/>
  <c r="H538" i="5" s="1"/>
  <c r="H536" i="5" s="1"/>
  <c r="G539" i="5"/>
  <c r="G538" i="5" s="1"/>
  <c r="P533" i="5"/>
  <c r="P532" i="5" s="1"/>
  <c r="P531" i="5" s="1"/>
  <c r="N533" i="5"/>
  <c r="F578" i="10" s="1"/>
  <c r="O532" i="5"/>
  <c r="O531" i="5" s="1"/>
  <c r="M532" i="5"/>
  <c r="M531" i="5" s="1"/>
  <c r="L532" i="5"/>
  <c r="L531" i="5" s="1"/>
  <c r="K532" i="5"/>
  <c r="K531" i="5" s="1"/>
  <c r="J532" i="5"/>
  <c r="J531" i="5" s="1"/>
  <c r="I532" i="5"/>
  <c r="I531" i="5" s="1"/>
  <c r="H532" i="5"/>
  <c r="H531" i="5" s="1"/>
  <c r="G532" i="5"/>
  <c r="G531" i="5" s="1"/>
  <c r="P530" i="5"/>
  <c r="F49" i="11" s="1"/>
  <c r="N530" i="5"/>
  <c r="D49" i="11" s="1"/>
  <c r="O529" i="5"/>
  <c r="G577" i="10" s="1"/>
  <c r="M529" i="5"/>
  <c r="M528" i="5" s="1"/>
  <c r="L529" i="5"/>
  <c r="L528" i="5" s="1"/>
  <c r="K529" i="5"/>
  <c r="K528" i="5" s="1"/>
  <c r="J529" i="5"/>
  <c r="J528" i="5" s="1"/>
  <c r="I529" i="5"/>
  <c r="I528" i="5" s="1"/>
  <c r="H529" i="5"/>
  <c r="H528" i="5" s="1"/>
  <c r="G529" i="5"/>
  <c r="G528" i="5" s="1"/>
  <c r="P527" i="5"/>
  <c r="P526" i="5" s="1"/>
  <c r="H574" i="10" s="1"/>
  <c r="N527" i="5"/>
  <c r="F575" i="10" s="1"/>
  <c r="O526" i="5"/>
  <c r="O525" i="5" s="1"/>
  <c r="G573" i="10" s="1"/>
  <c r="M526" i="5"/>
  <c r="M525" i="5" s="1"/>
  <c r="L526" i="5"/>
  <c r="L525" i="5" s="1"/>
  <c r="K526" i="5"/>
  <c r="K525" i="5" s="1"/>
  <c r="J526" i="5"/>
  <c r="J525" i="5" s="1"/>
  <c r="I526" i="5"/>
  <c r="I525" i="5" s="1"/>
  <c r="H526" i="5"/>
  <c r="H525" i="5" s="1"/>
  <c r="G526" i="5"/>
  <c r="D34" i="11" s="1"/>
  <c r="G34" i="11" s="1"/>
  <c r="P524" i="5"/>
  <c r="F32" i="11" s="1"/>
  <c r="N524" i="5"/>
  <c r="D32" i="11" s="1"/>
  <c r="O523" i="5"/>
  <c r="E31" i="11" s="1"/>
  <c r="M523" i="5"/>
  <c r="L523" i="5"/>
  <c r="K523" i="5"/>
  <c r="J523" i="5"/>
  <c r="I523" i="5"/>
  <c r="H523" i="5"/>
  <c r="G523" i="5"/>
  <c r="N522" i="5"/>
  <c r="M521" i="5"/>
  <c r="L521" i="5"/>
  <c r="K521" i="5"/>
  <c r="J521" i="5"/>
  <c r="I521" i="5"/>
  <c r="H521" i="5"/>
  <c r="G521" i="5"/>
  <c r="P519" i="5"/>
  <c r="E28" i="11"/>
  <c r="N520" i="5"/>
  <c r="D28" i="11" s="1"/>
  <c r="M519" i="5"/>
  <c r="L519" i="5"/>
  <c r="K519" i="5"/>
  <c r="J519" i="5"/>
  <c r="I519" i="5"/>
  <c r="H519" i="5"/>
  <c r="G519" i="5"/>
  <c r="P514" i="5"/>
  <c r="F266" i="11" s="1"/>
  <c r="N514" i="5"/>
  <c r="D266" i="11" s="1"/>
  <c r="O513" i="5"/>
  <c r="E265" i="11" s="1"/>
  <c r="M513" i="5"/>
  <c r="L513" i="5"/>
  <c r="K513" i="5"/>
  <c r="J513" i="5"/>
  <c r="I513" i="5"/>
  <c r="H513" i="5"/>
  <c r="G513" i="5"/>
  <c r="O512" i="5"/>
  <c r="E264" i="11" s="1"/>
  <c r="M512" i="5"/>
  <c r="M511" i="5" s="1"/>
  <c r="L512" i="5"/>
  <c r="L511" i="5" s="1"/>
  <c r="K512" i="5"/>
  <c r="K511" i="5" s="1"/>
  <c r="J512" i="5"/>
  <c r="J511" i="5" s="1"/>
  <c r="I512" i="5"/>
  <c r="I511" i="5" s="1"/>
  <c r="H512" i="5"/>
  <c r="H511" i="5" s="1"/>
  <c r="G512" i="5"/>
  <c r="N510" i="5"/>
  <c r="D115" i="11" s="1"/>
  <c r="P509" i="5"/>
  <c r="F114" i="11" s="1"/>
  <c r="O509" i="5"/>
  <c r="E114" i="11" s="1"/>
  <c r="M509" i="5"/>
  <c r="M508" i="5" s="1"/>
  <c r="L509" i="5"/>
  <c r="L508" i="5" s="1"/>
  <c r="K509" i="5"/>
  <c r="K508" i="5" s="1"/>
  <c r="J509" i="5"/>
  <c r="J508" i="5" s="1"/>
  <c r="I509" i="5"/>
  <c r="I508" i="5" s="1"/>
  <c r="H509" i="5"/>
  <c r="H508" i="5" s="1"/>
  <c r="G509" i="5"/>
  <c r="N507" i="5"/>
  <c r="D112" i="11" s="1"/>
  <c r="P506" i="5"/>
  <c r="F111" i="11" s="1"/>
  <c r="O506" i="5"/>
  <c r="E111" i="11" s="1"/>
  <c r="M506" i="5"/>
  <c r="M505" i="5" s="1"/>
  <c r="L506" i="5"/>
  <c r="L505" i="5" s="1"/>
  <c r="K506" i="5"/>
  <c r="K505" i="5" s="1"/>
  <c r="J506" i="5"/>
  <c r="J505" i="5" s="1"/>
  <c r="I506" i="5"/>
  <c r="I505" i="5" s="1"/>
  <c r="H506" i="5"/>
  <c r="H505" i="5" s="1"/>
  <c r="G506" i="5"/>
  <c r="N504" i="5"/>
  <c r="D109" i="11" s="1"/>
  <c r="P503" i="5"/>
  <c r="F108" i="11" s="1"/>
  <c r="O503" i="5"/>
  <c r="E108" i="11" s="1"/>
  <c r="M503" i="5"/>
  <c r="M502" i="5" s="1"/>
  <c r="L503" i="5"/>
  <c r="L502" i="5" s="1"/>
  <c r="K503" i="5"/>
  <c r="K502" i="5" s="1"/>
  <c r="J503" i="5"/>
  <c r="J502" i="5" s="1"/>
  <c r="I503" i="5"/>
  <c r="I502" i="5" s="1"/>
  <c r="H503" i="5"/>
  <c r="H502" i="5" s="1"/>
  <c r="G503" i="5"/>
  <c r="N501" i="5"/>
  <c r="D106" i="11" s="1"/>
  <c r="P500" i="5"/>
  <c r="F105" i="11" s="1"/>
  <c r="O500" i="5"/>
  <c r="E105" i="11" s="1"/>
  <c r="M500" i="5"/>
  <c r="M499" i="5" s="1"/>
  <c r="L500" i="5"/>
  <c r="L499" i="5" s="1"/>
  <c r="K500" i="5"/>
  <c r="K499" i="5" s="1"/>
  <c r="J500" i="5"/>
  <c r="J499" i="5" s="1"/>
  <c r="I500" i="5"/>
  <c r="I499" i="5" s="1"/>
  <c r="H500" i="5"/>
  <c r="H499" i="5" s="1"/>
  <c r="G500" i="5"/>
  <c r="P498" i="5"/>
  <c r="F103" i="11" s="1"/>
  <c r="N498" i="5"/>
  <c r="D103" i="11" s="1"/>
  <c r="O497" i="5"/>
  <c r="G545" i="10" s="1"/>
  <c r="M497" i="5"/>
  <c r="M496" i="5" s="1"/>
  <c r="L497" i="5"/>
  <c r="L496" i="5" s="1"/>
  <c r="K497" i="5"/>
  <c r="K496" i="5" s="1"/>
  <c r="J497" i="5"/>
  <c r="J496" i="5" s="1"/>
  <c r="I497" i="5"/>
  <c r="I496" i="5" s="1"/>
  <c r="H497" i="5"/>
  <c r="H496" i="5" s="1"/>
  <c r="G497" i="5"/>
  <c r="G496" i="5" s="1"/>
  <c r="P495" i="5"/>
  <c r="P494" i="5" s="1"/>
  <c r="H542" i="10" s="1"/>
  <c r="N495" i="5"/>
  <c r="D100" i="11" s="1"/>
  <c r="O494" i="5"/>
  <c r="E99" i="11" s="1"/>
  <c r="M494" i="5"/>
  <c r="M493" i="5" s="1"/>
  <c r="L494" i="5"/>
  <c r="L493" i="5" s="1"/>
  <c r="K494" i="5"/>
  <c r="K493" i="5" s="1"/>
  <c r="J494" i="5"/>
  <c r="J493" i="5" s="1"/>
  <c r="I494" i="5"/>
  <c r="I493" i="5" s="1"/>
  <c r="H494" i="5"/>
  <c r="H493" i="5" s="1"/>
  <c r="G494" i="5"/>
  <c r="N492" i="5"/>
  <c r="D97" i="11" s="1"/>
  <c r="P491" i="5"/>
  <c r="F96" i="11" s="1"/>
  <c r="O491" i="5"/>
  <c r="G539" i="10" s="1"/>
  <c r="M491" i="5"/>
  <c r="M490" i="5" s="1"/>
  <c r="L491" i="5"/>
  <c r="L490" i="5" s="1"/>
  <c r="K491" i="5"/>
  <c r="K490" i="5" s="1"/>
  <c r="J491" i="5"/>
  <c r="J490" i="5" s="1"/>
  <c r="I491" i="5"/>
  <c r="I490" i="5" s="1"/>
  <c r="H491" i="5"/>
  <c r="H490" i="5" s="1"/>
  <c r="G491" i="5"/>
  <c r="N489" i="5"/>
  <c r="D94" i="11" s="1"/>
  <c r="P488" i="5"/>
  <c r="F93" i="11" s="1"/>
  <c r="O488" i="5"/>
  <c r="E93" i="11" s="1"/>
  <c r="M488" i="5"/>
  <c r="M487" i="5" s="1"/>
  <c r="L488" i="5"/>
  <c r="L487" i="5" s="1"/>
  <c r="K488" i="5"/>
  <c r="K487" i="5" s="1"/>
  <c r="J488" i="5"/>
  <c r="J487" i="5" s="1"/>
  <c r="I488" i="5"/>
  <c r="I487" i="5" s="1"/>
  <c r="H488" i="5"/>
  <c r="H487" i="5" s="1"/>
  <c r="G488" i="5"/>
  <c r="G487" i="5" s="1"/>
  <c r="N486" i="5"/>
  <c r="D91" i="11" s="1"/>
  <c r="P485" i="5"/>
  <c r="F90" i="11" s="1"/>
  <c r="O485" i="5"/>
  <c r="E90" i="11" s="1"/>
  <c r="M485" i="5"/>
  <c r="M484" i="5" s="1"/>
  <c r="L485" i="5"/>
  <c r="L484" i="5" s="1"/>
  <c r="K485" i="5"/>
  <c r="K484" i="5" s="1"/>
  <c r="J485" i="5"/>
  <c r="J484" i="5" s="1"/>
  <c r="I485" i="5"/>
  <c r="I484" i="5" s="1"/>
  <c r="H485" i="5"/>
  <c r="H484" i="5" s="1"/>
  <c r="G485" i="5"/>
  <c r="G484" i="5" s="1"/>
  <c r="N483" i="5"/>
  <c r="D88" i="11" s="1"/>
  <c r="P482" i="5"/>
  <c r="F87" i="11" s="1"/>
  <c r="O482" i="5"/>
  <c r="O481" i="5" s="1"/>
  <c r="E86" i="11" s="1"/>
  <c r="M482" i="5"/>
  <c r="M481" i="5" s="1"/>
  <c r="L482" i="5"/>
  <c r="L481" i="5" s="1"/>
  <c r="K482" i="5"/>
  <c r="K481" i="5" s="1"/>
  <c r="J482" i="5"/>
  <c r="J481" i="5" s="1"/>
  <c r="I482" i="5"/>
  <c r="I481" i="5" s="1"/>
  <c r="H482" i="5"/>
  <c r="H481" i="5" s="1"/>
  <c r="G482" i="5"/>
  <c r="G481" i="5" s="1"/>
  <c r="N480" i="5"/>
  <c r="D79" i="11" s="1"/>
  <c r="P479" i="5"/>
  <c r="F78" i="11" s="1"/>
  <c r="O479" i="5"/>
  <c r="O478" i="5" s="1"/>
  <c r="E77" i="11" s="1"/>
  <c r="M479" i="5"/>
  <c r="M478" i="5" s="1"/>
  <c r="L479" i="5"/>
  <c r="L478" i="5" s="1"/>
  <c r="K479" i="5"/>
  <c r="K478" i="5" s="1"/>
  <c r="J479" i="5"/>
  <c r="J478" i="5" s="1"/>
  <c r="I479" i="5"/>
  <c r="I478" i="5" s="1"/>
  <c r="H479" i="5"/>
  <c r="H478" i="5" s="1"/>
  <c r="G479" i="5"/>
  <c r="P477" i="5"/>
  <c r="H528" i="10" s="1"/>
  <c r="N477" i="5"/>
  <c r="F528" i="10" s="1"/>
  <c r="O476" i="5"/>
  <c r="G527" i="10" s="1"/>
  <c r="M476" i="5"/>
  <c r="M475" i="5" s="1"/>
  <c r="L476" i="5"/>
  <c r="L475" i="5" s="1"/>
  <c r="K476" i="5"/>
  <c r="K475" i="5" s="1"/>
  <c r="J476" i="5"/>
  <c r="J475" i="5" s="1"/>
  <c r="I476" i="5"/>
  <c r="I475" i="5" s="1"/>
  <c r="H476" i="5"/>
  <c r="H475" i="5" s="1"/>
  <c r="G476" i="5"/>
  <c r="G475" i="5" s="1"/>
  <c r="P474" i="5"/>
  <c r="P473" i="5" s="1"/>
  <c r="H521" i="10" s="1"/>
  <c r="N474" i="5"/>
  <c r="D76" i="11" s="1"/>
  <c r="O473" i="5"/>
  <c r="E75" i="11" s="1"/>
  <c r="M473" i="5"/>
  <c r="M472" i="5" s="1"/>
  <c r="L473" i="5"/>
  <c r="L472" i="5" s="1"/>
  <c r="K473" i="5"/>
  <c r="K472" i="5" s="1"/>
  <c r="J473" i="5"/>
  <c r="J472" i="5" s="1"/>
  <c r="I473" i="5"/>
  <c r="I472" i="5" s="1"/>
  <c r="H473" i="5"/>
  <c r="H472" i="5" s="1"/>
  <c r="G473" i="5"/>
  <c r="G472" i="5" s="1"/>
  <c r="P471" i="5"/>
  <c r="F73" i="11" s="1"/>
  <c r="N471" i="5"/>
  <c r="D73" i="11" s="1"/>
  <c r="O470" i="5"/>
  <c r="G518" i="10" s="1"/>
  <c r="M470" i="5"/>
  <c r="M469" i="5" s="1"/>
  <c r="L470" i="5"/>
  <c r="L469" i="5" s="1"/>
  <c r="K470" i="5"/>
  <c r="K469" i="5" s="1"/>
  <c r="J470" i="5"/>
  <c r="J469" i="5" s="1"/>
  <c r="I470" i="5"/>
  <c r="I469" i="5" s="1"/>
  <c r="H470" i="5"/>
  <c r="H469" i="5" s="1"/>
  <c r="G470" i="5"/>
  <c r="G469" i="5" s="1"/>
  <c r="P468" i="5"/>
  <c r="F70" i="11" s="1"/>
  <c r="N468" i="5"/>
  <c r="F516" i="10" s="1"/>
  <c r="O467" i="5"/>
  <c r="E69" i="11" s="1"/>
  <c r="M467" i="5"/>
  <c r="M466" i="5" s="1"/>
  <c r="L467" i="5"/>
  <c r="L466" i="5" s="1"/>
  <c r="K467" i="5"/>
  <c r="K466" i="5" s="1"/>
  <c r="J467" i="5"/>
  <c r="J466" i="5" s="1"/>
  <c r="I467" i="5"/>
  <c r="I466" i="5" s="1"/>
  <c r="H467" i="5"/>
  <c r="H466" i="5" s="1"/>
  <c r="G467" i="5"/>
  <c r="P465" i="5"/>
  <c r="P464" i="5" s="1"/>
  <c r="P463" i="5" s="1"/>
  <c r="N465" i="5"/>
  <c r="F513" i="10" s="1"/>
  <c r="O464" i="5"/>
  <c r="O463" i="5" s="1"/>
  <c r="M464" i="5"/>
  <c r="M463" i="5" s="1"/>
  <c r="L464" i="5"/>
  <c r="L463" i="5" s="1"/>
  <c r="K464" i="5"/>
  <c r="K463" i="5" s="1"/>
  <c r="J464" i="5"/>
  <c r="J463" i="5" s="1"/>
  <c r="I464" i="5"/>
  <c r="F66" i="11" s="1"/>
  <c r="H464" i="5"/>
  <c r="E66" i="11" s="1"/>
  <c r="G464" i="5"/>
  <c r="P462" i="5"/>
  <c r="P461" i="5" s="1"/>
  <c r="P460" i="5" s="1"/>
  <c r="H505" i="10" s="1"/>
  <c r="N462" i="5"/>
  <c r="F507" i="10" s="1"/>
  <c r="O461" i="5"/>
  <c r="O460" i="5" s="1"/>
  <c r="G511" i="10" s="1"/>
  <c r="M461" i="5"/>
  <c r="M460" i="5" s="1"/>
  <c r="L461" i="5"/>
  <c r="L460" i="5" s="1"/>
  <c r="K461" i="5"/>
  <c r="K460" i="5" s="1"/>
  <c r="J461" i="5"/>
  <c r="J460" i="5" s="1"/>
  <c r="I461" i="5"/>
  <c r="H461" i="5"/>
  <c r="E63" i="11" s="1"/>
  <c r="G461" i="5"/>
  <c r="O459" i="5"/>
  <c r="G510" i="10" s="1"/>
  <c r="N459" i="5"/>
  <c r="D61" i="11" s="1"/>
  <c r="M458" i="5"/>
  <c r="M457" i="5" s="1"/>
  <c r="L458" i="5"/>
  <c r="L457" i="5" s="1"/>
  <c r="K458" i="5"/>
  <c r="K457" i="5" s="1"/>
  <c r="J458" i="5"/>
  <c r="J457" i="5" s="1"/>
  <c r="I458" i="5"/>
  <c r="I457" i="5" s="1"/>
  <c r="H458" i="5"/>
  <c r="H457" i="5" s="1"/>
  <c r="G458" i="5"/>
  <c r="G457" i="5" s="1"/>
  <c r="N456" i="5"/>
  <c r="D58" i="11" s="1"/>
  <c r="P455" i="5"/>
  <c r="P454" i="5" s="1"/>
  <c r="O455" i="5"/>
  <c r="G503" i="10" s="1"/>
  <c r="M455" i="5"/>
  <c r="M454" i="5" s="1"/>
  <c r="L455" i="5"/>
  <c r="L454" i="5" s="1"/>
  <c r="K455" i="5"/>
  <c r="K454" i="5" s="1"/>
  <c r="J455" i="5"/>
  <c r="J454" i="5" s="1"/>
  <c r="I455" i="5"/>
  <c r="I454" i="5" s="1"/>
  <c r="H455" i="5"/>
  <c r="H454" i="5" s="1"/>
  <c r="G455" i="5"/>
  <c r="P453" i="5"/>
  <c r="P452" i="5" s="1"/>
  <c r="P451" i="5" s="1"/>
  <c r="H499" i="10" s="1"/>
  <c r="N453" i="5"/>
  <c r="O452" i="5"/>
  <c r="O451" i="5" s="1"/>
  <c r="G499" i="10" s="1"/>
  <c r="M452" i="5"/>
  <c r="M451" i="5" s="1"/>
  <c r="L452" i="5"/>
  <c r="L451" i="5" s="1"/>
  <c r="K452" i="5"/>
  <c r="K451" i="5" s="1"/>
  <c r="J452" i="5"/>
  <c r="J451" i="5" s="1"/>
  <c r="I452" i="5"/>
  <c r="I451" i="5" s="1"/>
  <c r="H452" i="5"/>
  <c r="H451" i="5" s="1"/>
  <c r="G452" i="5"/>
  <c r="G451" i="5" s="1"/>
  <c r="P450" i="5"/>
  <c r="H498" i="10" s="1"/>
  <c r="N450" i="5"/>
  <c r="F498" i="10" s="1"/>
  <c r="O449" i="5"/>
  <c r="O448" i="5" s="1"/>
  <c r="G496" i="10" s="1"/>
  <c r="M449" i="5"/>
  <c r="M448" i="5" s="1"/>
  <c r="L449" i="5"/>
  <c r="L448" i="5" s="1"/>
  <c r="K449" i="5"/>
  <c r="K448" i="5" s="1"/>
  <c r="J449" i="5"/>
  <c r="J448" i="5" s="1"/>
  <c r="I449" i="5"/>
  <c r="I448" i="5" s="1"/>
  <c r="H449" i="5"/>
  <c r="H448" i="5" s="1"/>
  <c r="G449" i="5"/>
  <c r="G448" i="5" s="1"/>
  <c r="P447" i="5"/>
  <c r="F44" i="11" s="1"/>
  <c r="N447" i="5"/>
  <c r="D44" i="11" s="1"/>
  <c r="O446" i="5"/>
  <c r="G494" i="10" s="1"/>
  <c r="M446" i="5"/>
  <c r="M445" i="5" s="1"/>
  <c r="L446" i="5"/>
  <c r="L445" i="5" s="1"/>
  <c r="K446" i="5"/>
  <c r="K445" i="5" s="1"/>
  <c r="J446" i="5"/>
  <c r="J445" i="5" s="1"/>
  <c r="I446" i="5"/>
  <c r="I445" i="5" s="1"/>
  <c r="H446" i="5"/>
  <c r="H445" i="5" s="1"/>
  <c r="G446" i="5"/>
  <c r="G445" i="5" s="1"/>
  <c r="P444" i="5"/>
  <c r="F41" i="11" s="1"/>
  <c r="N444" i="5"/>
  <c r="F492" i="10" s="1"/>
  <c r="O443" i="5"/>
  <c r="M443" i="5"/>
  <c r="M442" i="5" s="1"/>
  <c r="L443" i="5"/>
  <c r="L442" i="5" s="1"/>
  <c r="K443" i="5"/>
  <c r="K442" i="5" s="1"/>
  <c r="J443" i="5"/>
  <c r="J442" i="5" s="1"/>
  <c r="I443" i="5"/>
  <c r="I442" i="5" s="1"/>
  <c r="H443" i="5"/>
  <c r="H442" i="5" s="1"/>
  <c r="G443" i="5"/>
  <c r="N441" i="5"/>
  <c r="Q441" i="5" s="1"/>
  <c r="P440" i="5"/>
  <c r="H488" i="10" s="1"/>
  <c r="O440" i="5"/>
  <c r="O439" i="5" s="1"/>
  <c r="G487" i="10" s="1"/>
  <c r="M440" i="5"/>
  <c r="M439" i="5" s="1"/>
  <c r="L440" i="5"/>
  <c r="L439" i="5" s="1"/>
  <c r="K440" i="5"/>
  <c r="K439" i="5" s="1"/>
  <c r="J440" i="5"/>
  <c r="J439" i="5" s="1"/>
  <c r="I440" i="5"/>
  <c r="I439" i="5" s="1"/>
  <c r="H440" i="5"/>
  <c r="H439" i="5" s="1"/>
  <c r="G440" i="5"/>
  <c r="G439" i="5" s="1"/>
  <c r="O434" i="5"/>
  <c r="E140" i="11" s="1"/>
  <c r="N434" i="5"/>
  <c r="F482" i="10" s="1"/>
  <c r="M433" i="5"/>
  <c r="M432" i="5" s="1"/>
  <c r="M431" i="5" s="1"/>
  <c r="L433" i="5"/>
  <c r="L432" i="5" s="1"/>
  <c r="L431" i="5" s="1"/>
  <c r="K433" i="5"/>
  <c r="K432" i="5" s="1"/>
  <c r="K431" i="5" s="1"/>
  <c r="J433" i="5"/>
  <c r="J432" i="5" s="1"/>
  <c r="J431" i="5" s="1"/>
  <c r="I433" i="5"/>
  <c r="I432" i="5" s="1"/>
  <c r="I431" i="5" s="1"/>
  <c r="H433" i="5"/>
  <c r="H432" i="5" s="1"/>
  <c r="H431" i="5" s="1"/>
  <c r="G433" i="5"/>
  <c r="N429" i="5"/>
  <c r="F466" i="10" s="1"/>
  <c r="P428" i="5"/>
  <c r="P427" i="5" s="1"/>
  <c r="O428" i="5"/>
  <c r="O427" i="5" s="1"/>
  <c r="O426" i="5" s="1"/>
  <c r="O425" i="5" s="1"/>
  <c r="O424" i="5" s="1"/>
  <c r="M428" i="5"/>
  <c r="M427" i="5" s="1"/>
  <c r="M426" i="5" s="1"/>
  <c r="M424" i="5" s="1"/>
  <c r="L428" i="5"/>
  <c r="L427" i="5" s="1"/>
  <c r="L426" i="5" s="1"/>
  <c r="L424" i="5" s="1"/>
  <c r="K428" i="5"/>
  <c r="K427" i="5" s="1"/>
  <c r="K426" i="5" s="1"/>
  <c r="K424" i="5" s="1"/>
  <c r="J428" i="5"/>
  <c r="J427" i="5" s="1"/>
  <c r="J426" i="5" s="1"/>
  <c r="J424" i="5" s="1"/>
  <c r="I428" i="5"/>
  <c r="I427" i="5" s="1"/>
  <c r="I426" i="5" s="1"/>
  <c r="I424" i="5" s="1"/>
  <c r="H428" i="5"/>
  <c r="H427" i="5" s="1"/>
  <c r="H426" i="5" s="1"/>
  <c r="G428" i="5"/>
  <c r="N421" i="5"/>
  <c r="Q421" i="5" s="1"/>
  <c r="P420" i="5"/>
  <c r="P419" i="5" s="1"/>
  <c r="P418" i="5" s="1"/>
  <c r="P417" i="5" s="1"/>
  <c r="P416" i="5" s="1"/>
  <c r="O420" i="5"/>
  <c r="O419" i="5" s="1"/>
  <c r="O418" i="5" s="1"/>
  <c r="O417" i="5" s="1"/>
  <c r="O416" i="5" s="1"/>
  <c r="M420" i="5"/>
  <c r="M419" i="5" s="1"/>
  <c r="M418" i="5" s="1"/>
  <c r="M417" i="5" s="1"/>
  <c r="M416" i="5" s="1"/>
  <c r="L420" i="5"/>
  <c r="L419" i="5" s="1"/>
  <c r="L418" i="5" s="1"/>
  <c r="L417" i="5" s="1"/>
  <c r="L416" i="5" s="1"/>
  <c r="K420" i="5"/>
  <c r="K419" i="5" s="1"/>
  <c r="K418" i="5" s="1"/>
  <c r="K417" i="5" s="1"/>
  <c r="K416" i="5" s="1"/>
  <c r="J420" i="5"/>
  <c r="J419" i="5" s="1"/>
  <c r="J418" i="5" s="1"/>
  <c r="J417" i="5" s="1"/>
  <c r="J416" i="5" s="1"/>
  <c r="I420" i="5"/>
  <c r="I419" i="5" s="1"/>
  <c r="I418" i="5" s="1"/>
  <c r="I417" i="5" s="1"/>
  <c r="I416" i="5" s="1"/>
  <c r="H420" i="5"/>
  <c r="H419" i="5" s="1"/>
  <c r="H418" i="5" s="1"/>
  <c r="H417" i="5" s="1"/>
  <c r="H416" i="5" s="1"/>
  <c r="G420" i="5"/>
  <c r="G419" i="5" s="1"/>
  <c r="N415" i="5"/>
  <c r="Q415" i="5" s="1"/>
  <c r="I414" i="5"/>
  <c r="I413" i="5" s="1"/>
  <c r="N413" i="5" s="1"/>
  <c r="Q413" i="5" s="1"/>
  <c r="P412" i="5"/>
  <c r="N412" i="5"/>
  <c r="D487" i="11" s="1"/>
  <c r="O411" i="5"/>
  <c r="E486" i="11" s="1"/>
  <c r="M411" i="5"/>
  <c r="M410" i="5" s="1"/>
  <c r="L411" i="5"/>
  <c r="L410" i="5" s="1"/>
  <c r="K411" i="5"/>
  <c r="K410" i="5" s="1"/>
  <c r="J411" i="5"/>
  <c r="J410" i="5" s="1"/>
  <c r="I411" i="5"/>
  <c r="I410" i="5" s="1"/>
  <c r="H411" i="5"/>
  <c r="H410" i="5" s="1"/>
  <c r="G411" i="5"/>
  <c r="P409" i="5"/>
  <c r="P408" i="5" s="1"/>
  <c r="P407" i="5" s="1"/>
  <c r="H35" i="10" s="1"/>
  <c r="N409" i="5"/>
  <c r="F37" i="10" s="1"/>
  <c r="O408" i="5"/>
  <c r="O407" i="5" s="1"/>
  <c r="M408" i="5"/>
  <c r="M407" i="5" s="1"/>
  <c r="L408" i="5"/>
  <c r="L407" i="5" s="1"/>
  <c r="K408" i="5"/>
  <c r="K407" i="5" s="1"/>
  <c r="J408" i="5"/>
  <c r="J407" i="5" s="1"/>
  <c r="I408" i="5"/>
  <c r="I407" i="5" s="1"/>
  <c r="H408" i="5"/>
  <c r="G408" i="5"/>
  <c r="G407" i="5" s="1"/>
  <c r="P405" i="5"/>
  <c r="H33" i="10" s="1"/>
  <c r="E367" i="11"/>
  <c r="N406" i="5"/>
  <c r="D367" i="11" s="1"/>
  <c r="M405" i="5"/>
  <c r="M404" i="5" s="1"/>
  <c r="L405" i="5"/>
  <c r="L404" i="5" s="1"/>
  <c r="K405" i="5"/>
  <c r="K404" i="5" s="1"/>
  <c r="J405" i="5"/>
  <c r="J404" i="5" s="1"/>
  <c r="I405" i="5"/>
  <c r="I404" i="5" s="1"/>
  <c r="H405" i="5"/>
  <c r="H404" i="5" s="1"/>
  <c r="G405" i="5"/>
  <c r="G404" i="5" s="1"/>
  <c r="N403" i="5"/>
  <c r="D337" i="11" s="1"/>
  <c r="P402" i="5"/>
  <c r="F336" i="11" s="1"/>
  <c r="O402" i="5"/>
  <c r="E336" i="11" s="1"/>
  <c r="M402" i="5"/>
  <c r="L402" i="5"/>
  <c r="K402" i="5"/>
  <c r="J402" i="5"/>
  <c r="I402" i="5"/>
  <c r="H402" i="5"/>
  <c r="G402" i="5"/>
  <c r="N401" i="5"/>
  <c r="D335" i="11" s="1"/>
  <c r="M400" i="5"/>
  <c r="L400" i="5"/>
  <c r="K400" i="5"/>
  <c r="J400" i="5"/>
  <c r="I400" i="5"/>
  <c r="H400" i="5"/>
  <c r="G400" i="5"/>
  <c r="E333" i="11"/>
  <c r="N399" i="5"/>
  <c r="D333" i="11" s="1"/>
  <c r="M398" i="5"/>
  <c r="L398" i="5"/>
  <c r="K398" i="5"/>
  <c r="J398" i="5"/>
  <c r="I398" i="5"/>
  <c r="H398" i="5"/>
  <c r="G398" i="5"/>
  <c r="P392" i="5"/>
  <c r="N392" i="5"/>
  <c r="D243" i="11" s="1"/>
  <c r="P391" i="5"/>
  <c r="P390" i="5" s="1"/>
  <c r="O391" i="5"/>
  <c r="O390" i="5" s="1"/>
  <c r="O389" i="5" s="1"/>
  <c r="O388" i="5" s="1"/>
  <c r="M391" i="5"/>
  <c r="M390" i="5" s="1"/>
  <c r="L391" i="5"/>
  <c r="L390" i="5" s="1"/>
  <c r="K391" i="5"/>
  <c r="K390" i="5" s="1"/>
  <c r="K389" i="5" s="1"/>
  <c r="K388" i="5" s="1"/>
  <c r="J391" i="5"/>
  <c r="J390" i="5" s="1"/>
  <c r="J389" i="5" s="1"/>
  <c r="J388" i="5" s="1"/>
  <c r="I391" i="5"/>
  <c r="I390" i="5" s="1"/>
  <c r="I389" i="5" s="1"/>
  <c r="I388" i="5" s="1"/>
  <c r="H391" i="5"/>
  <c r="H390" i="5" s="1"/>
  <c r="G391" i="5"/>
  <c r="G390" i="5" s="1"/>
  <c r="N387" i="5"/>
  <c r="F595" i="10" s="1"/>
  <c r="P386" i="5"/>
  <c r="F433" i="11" s="1"/>
  <c r="O386" i="5"/>
  <c r="G594" i="10" s="1"/>
  <c r="M386" i="5"/>
  <c r="M385" i="5" s="1"/>
  <c r="M384" i="5" s="1"/>
  <c r="M383" i="5" s="1"/>
  <c r="M382" i="5" s="1"/>
  <c r="M375" i="5" s="1"/>
  <c r="M374" i="5" s="1"/>
  <c r="M373" i="5" s="1"/>
  <c r="L386" i="5"/>
  <c r="L385" i="5" s="1"/>
  <c r="L384" i="5" s="1"/>
  <c r="L383" i="5" s="1"/>
  <c r="L382" i="5" s="1"/>
  <c r="L375" i="5" s="1"/>
  <c r="L374" i="5" s="1"/>
  <c r="L373" i="5" s="1"/>
  <c r="K386" i="5"/>
  <c r="K385" i="5" s="1"/>
  <c r="K384" i="5" s="1"/>
  <c r="J386" i="5"/>
  <c r="J385" i="5" s="1"/>
  <c r="J384" i="5" s="1"/>
  <c r="I386" i="5"/>
  <c r="I385" i="5" s="1"/>
  <c r="I384" i="5" s="1"/>
  <c r="I383" i="5" s="1"/>
  <c r="I382" i="5" s="1"/>
  <c r="H386" i="5"/>
  <c r="H385" i="5" s="1"/>
  <c r="H384" i="5" s="1"/>
  <c r="H383" i="5" s="1"/>
  <c r="H382" i="5" s="1"/>
  <c r="H375" i="5" s="1"/>
  <c r="H374" i="5" s="1"/>
  <c r="H373" i="5" s="1"/>
  <c r="G386" i="5"/>
  <c r="N381" i="5"/>
  <c r="F584" i="10" s="1"/>
  <c r="P380" i="5"/>
  <c r="F54" i="11" s="1"/>
  <c r="O380" i="5"/>
  <c r="G583" i="10" s="1"/>
  <c r="M380" i="5"/>
  <c r="M379" i="5" s="1"/>
  <c r="L380" i="5"/>
  <c r="L379" i="5" s="1"/>
  <c r="K380" i="5"/>
  <c r="K379" i="5" s="1"/>
  <c r="J380" i="5"/>
  <c r="J379" i="5" s="1"/>
  <c r="I380" i="5"/>
  <c r="I379" i="5" s="1"/>
  <c r="H380" i="5"/>
  <c r="H379" i="5" s="1"/>
  <c r="G380" i="5"/>
  <c r="G379" i="5" s="1"/>
  <c r="N378" i="5"/>
  <c r="F581" i="10" s="1"/>
  <c r="P377" i="5"/>
  <c r="F51" i="11" s="1"/>
  <c r="O377" i="5"/>
  <c r="G580" i="10" s="1"/>
  <c r="M377" i="5"/>
  <c r="M376" i="5" s="1"/>
  <c r="L377" i="5"/>
  <c r="L376" i="5" s="1"/>
  <c r="K377" i="5"/>
  <c r="K376" i="5" s="1"/>
  <c r="J377" i="5"/>
  <c r="J376" i="5" s="1"/>
  <c r="I377" i="5"/>
  <c r="H377" i="5"/>
  <c r="H376" i="5" s="1"/>
  <c r="G377" i="5"/>
  <c r="G376" i="5" s="1"/>
  <c r="I376" i="5"/>
  <c r="K375" i="5"/>
  <c r="K374" i="5" s="1"/>
  <c r="K373" i="5" s="1"/>
  <c r="J375" i="5"/>
  <c r="J374" i="5" s="1"/>
  <c r="J373" i="5" s="1"/>
  <c r="O371" i="5"/>
  <c r="P371" i="5" s="1"/>
  <c r="N371" i="5"/>
  <c r="F477" i="10" s="1"/>
  <c r="M370" i="5"/>
  <c r="M369" i="5" s="1"/>
  <c r="L370" i="5"/>
  <c r="L369" i="5" s="1"/>
  <c r="K370" i="5"/>
  <c r="K369" i="5" s="1"/>
  <c r="J370" i="5"/>
  <c r="J369" i="5" s="1"/>
  <c r="I370" i="5"/>
  <c r="I369" i="5" s="1"/>
  <c r="H370" i="5"/>
  <c r="H369" i="5" s="1"/>
  <c r="G370" i="5"/>
  <c r="G369" i="5" s="1"/>
  <c r="N368" i="5"/>
  <c r="P367" i="5"/>
  <c r="P366" i="5" s="1"/>
  <c r="O367" i="5"/>
  <c r="O366" i="5" s="1"/>
  <c r="M367" i="5"/>
  <c r="M366" i="5" s="1"/>
  <c r="L367" i="5"/>
  <c r="L366" i="5" s="1"/>
  <c r="K367" i="5"/>
  <c r="K366" i="5" s="1"/>
  <c r="J367" i="5"/>
  <c r="J366" i="5" s="1"/>
  <c r="I367" i="5"/>
  <c r="I366" i="5" s="1"/>
  <c r="H367" i="5"/>
  <c r="H366" i="5" s="1"/>
  <c r="G367" i="5"/>
  <c r="G366" i="5" s="1"/>
  <c r="P362" i="5"/>
  <c r="F382" i="11" s="1"/>
  <c r="N362" i="5"/>
  <c r="F441" i="10" s="1"/>
  <c r="O361" i="5"/>
  <c r="E381" i="11" s="1"/>
  <c r="M361" i="5"/>
  <c r="M360" i="5" s="1"/>
  <c r="M359" i="5" s="1"/>
  <c r="M358" i="5" s="1"/>
  <c r="M357" i="5" s="1"/>
  <c r="L361" i="5"/>
  <c r="L360" i="5" s="1"/>
  <c r="L359" i="5" s="1"/>
  <c r="L358" i="5" s="1"/>
  <c r="L357" i="5" s="1"/>
  <c r="K361" i="5"/>
  <c r="K360" i="5" s="1"/>
  <c r="K359" i="5" s="1"/>
  <c r="K358" i="5" s="1"/>
  <c r="K357" i="5" s="1"/>
  <c r="J361" i="5"/>
  <c r="J360" i="5" s="1"/>
  <c r="J359" i="5" s="1"/>
  <c r="J358" i="5" s="1"/>
  <c r="J357" i="5" s="1"/>
  <c r="I361" i="5"/>
  <c r="I360" i="5" s="1"/>
  <c r="I359" i="5" s="1"/>
  <c r="I358" i="5" s="1"/>
  <c r="I357" i="5" s="1"/>
  <c r="H361" i="5"/>
  <c r="H360" i="5" s="1"/>
  <c r="H359" i="5" s="1"/>
  <c r="H358" i="5" s="1"/>
  <c r="H357" i="5" s="1"/>
  <c r="G361" i="5"/>
  <c r="P356" i="5"/>
  <c r="P355" i="5" s="1"/>
  <c r="P354" i="5" s="1"/>
  <c r="P353" i="5" s="1"/>
  <c r="N356" i="5"/>
  <c r="O355" i="5"/>
  <c r="O354" i="5" s="1"/>
  <c r="O353" i="5" s="1"/>
  <c r="M355" i="5"/>
  <c r="M354" i="5" s="1"/>
  <c r="M353" i="5" s="1"/>
  <c r="L355" i="5"/>
  <c r="L354" i="5" s="1"/>
  <c r="L353" i="5" s="1"/>
  <c r="K355" i="5"/>
  <c r="K354" i="5" s="1"/>
  <c r="K353" i="5" s="1"/>
  <c r="J355" i="5"/>
  <c r="J354" i="5" s="1"/>
  <c r="J353" i="5" s="1"/>
  <c r="G435" i="10" s="1"/>
  <c r="I355" i="5"/>
  <c r="I354" i="5" s="1"/>
  <c r="I353" i="5" s="1"/>
  <c r="F435" i="10" s="1"/>
  <c r="H355" i="5"/>
  <c r="H354" i="5" s="1"/>
  <c r="G355" i="5"/>
  <c r="G354" i="5" s="1"/>
  <c r="P352" i="5"/>
  <c r="F253" i="11" s="1"/>
  <c r="N352" i="5"/>
  <c r="D253" i="11" s="1"/>
  <c r="O351" i="5"/>
  <c r="E252" i="11" s="1"/>
  <c r="M351" i="5"/>
  <c r="M350" i="5" s="1"/>
  <c r="L351" i="5"/>
  <c r="L350" i="5" s="1"/>
  <c r="K351" i="5"/>
  <c r="K350" i="5" s="1"/>
  <c r="J351" i="5"/>
  <c r="J350" i="5" s="1"/>
  <c r="I351" i="5"/>
  <c r="I350" i="5" s="1"/>
  <c r="H351" i="5"/>
  <c r="H350" i="5" s="1"/>
  <c r="G351" i="5"/>
  <c r="G350" i="5" s="1"/>
  <c r="P349" i="5"/>
  <c r="F250" i="11" s="1"/>
  <c r="N349" i="5"/>
  <c r="F422" i="10" s="1"/>
  <c r="O348" i="5"/>
  <c r="G421" i="10" s="1"/>
  <c r="M348" i="5"/>
  <c r="M347" i="5" s="1"/>
  <c r="L348" i="5"/>
  <c r="L347" i="5" s="1"/>
  <c r="K348" i="5"/>
  <c r="K347" i="5" s="1"/>
  <c r="J348" i="5"/>
  <c r="J347" i="5" s="1"/>
  <c r="I348" i="5"/>
  <c r="I347" i="5" s="1"/>
  <c r="H348" i="5"/>
  <c r="H347" i="5" s="1"/>
  <c r="G348" i="5"/>
  <c r="P346" i="5"/>
  <c r="P345" i="5" s="1"/>
  <c r="P344" i="5" s="1"/>
  <c r="H417" i="10" s="1"/>
  <c r="N346" i="5"/>
  <c r="F419" i="10" s="1"/>
  <c r="O345" i="5"/>
  <c r="O344" i="5" s="1"/>
  <c r="G417" i="10" s="1"/>
  <c r="M345" i="5"/>
  <c r="M344" i="5" s="1"/>
  <c r="L345" i="5"/>
  <c r="L344" i="5" s="1"/>
  <c r="K345" i="5"/>
  <c r="K344" i="5" s="1"/>
  <c r="J345" i="5"/>
  <c r="J344" i="5" s="1"/>
  <c r="I345" i="5"/>
  <c r="I344" i="5" s="1"/>
  <c r="H345" i="5"/>
  <c r="H344" i="5" s="1"/>
  <c r="G345" i="5"/>
  <c r="P343" i="5"/>
  <c r="H416" i="10" s="1"/>
  <c r="N343" i="5"/>
  <c r="F416" i="10" s="1"/>
  <c r="O342" i="5"/>
  <c r="E246" i="11" s="1"/>
  <c r="M342" i="5"/>
  <c r="M341" i="5" s="1"/>
  <c r="L342" i="5"/>
  <c r="L341" i="5" s="1"/>
  <c r="K342" i="5"/>
  <c r="K341" i="5" s="1"/>
  <c r="J342" i="5"/>
  <c r="J341" i="5" s="1"/>
  <c r="I342" i="5"/>
  <c r="I341" i="5" s="1"/>
  <c r="H342" i="5"/>
  <c r="H341" i="5" s="1"/>
  <c r="G342" i="5"/>
  <c r="G341" i="5" s="1"/>
  <c r="P339" i="5"/>
  <c r="H412" i="10" s="1"/>
  <c r="N339" i="5"/>
  <c r="D207" i="11" s="1"/>
  <c r="O338" i="5"/>
  <c r="E206" i="11" s="1"/>
  <c r="M338" i="5"/>
  <c r="M337" i="5" s="1"/>
  <c r="M336" i="5" s="1"/>
  <c r="L338" i="5"/>
  <c r="L337" i="5" s="1"/>
  <c r="L336" i="5" s="1"/>
  <c r="K338" i="5"/>
  <c r="K337" i="5" s="1"/>
  <c r="K336" i="5" s="1"/>
  <c r="J338" i="5"/>
  <c r="J337" i="5" s="1"/>
  <c r="J336" i="5" s="1"/>
  <c r="I338" i="5"/>
  <c r="I337" i="5" s="1"/>
  <c r="I336" i="5" s="1"/>
  <c r="H338" i="5"/>
  <c r="H337" i="5" s="1"/>
  <c r="H336" i="5" s="1"/>
  <c r="G338" i="5"/>
  <c r="G337" i="5" s="1"/>
  <c r="P333" i="5"/>
  <c r="P332" i="5" s="1"/>
  <c r="P331" i="5" s="1"/>
  <c r="N333" i="5"/>
  <c r="F406" i="10" s="1"/>
  <c r="I406" i="10" s="1"/>
  <c r="O332" i="5"/>
  <c r="O331" i="5" s="1"/>
  <c r="J332" i="5"/>
  <c r="J331" i="5" s="1"/>
  <c r="I332" i="5"/>
  <c r="I331" i="5" s="1"/>
  <c r="G332" i="5"/>
  <c r="G331" i="5" s="1"/>
  <c r="M331" i="5"/>
  <c r="L331" i="5"/>
  <c r="K331" i="5"/>
  <c r="H331" i="5"/>
  <c r="P330" i="5"/>
  <c r="P329" i="5" s="1"/>
  <c r="P328" i="5" s="1"/>
  <c r="N330" i="5"/>
  <c r="G388" i="11" s="1"/>
  <c r="O329" i="5"/>
  <c r="O328" i="5" s="1"/>
  <c r="J329" i="5"/>
  <c r="J328" i="5" s="1"/>
  <c r="I329" i="5"/>
  <c r="G329" i="5"/>
  <c r="G328" i="5" s="1"/>
  <c r="G324" i="5" s="1"/>
  <c r="M328" i="5"/>
  <c r="L328" i="5"/>
  <c r="K328" i="5"/>
  <c r="H328" i="5"/>
  <c r="P327" i="5"/>
  <c r="P326" i="5" s="1"/>
  <c r="P325" i="5" s="1"/>
  <c r="N327" i="5"/>
  <c r="O326" i="5"/>
  <c r="O325" i="5" s="1"/>
  <c r="K326" i="5"/>
  <c r="K325" i="5" s="1"/>
  <c r="J326" i="5"/>
  <c r="J325" i="5" s="1"/>
  <c r="I326" i="5"/>
  <c r="I325" i="5" s="1"/>
  <c r="H326" i="5"/>
  <c r="M325" i="5"/>
  <c r="L325" i="5"/>
  <c r="N323" i="5"/>
  <c r="D276" i="11" s="1"/>
  <c r="P322" i="5"/>
  <c r="H395" i="10" s="1"/>
  <c r="O322" i="5"/>
  <c r="E275" i="11" s="1"/>
  <c r="G322" i="5"/>
  <c r="P319" i="5"/>
  <c r="F157" i="11" s="1"/>
  <c r="N319" i="5"/>
  <c r="F392" i="10" s="1"/>
  <c r="O318" i="5"/>
  <c r="E156" i="11" s="1"/>
  <c r="M318" i="5"/>
  <c r="M317" i="5" s="1"/>
  <c r="L318" i="5"/>
  <c r="L317" i="5" s="1"/>
  <c r="K318" i="5"/>
  <c r="K317" i="5" s="1"/>
  <c r="J318" i="5"/>
  <c r="J317" i="5" s="1"/>
  <c r="I318" i="5"/>
  <c r="I317" i="5" s="1"/>
  <c r="H318" i="5"/>
  <c r="H317" i="5" s="1"/>
  <c r="G318" i="5"/>
  <c r="P316" i="5"/>
  <c r="H389" i="10" s="1"/>
  <c r="N316" i="5"/>
  <c r="D154" i="11" s="1"/>
  <c r="O315" i="5"/>
  <c r="E153" i="11" s="1"/>
  <c r="M315" i="5"/>
  <c r="M314" i="5" s="1"/>
  <c r="L315" i="5"/>
  <c r="L314" i="5" s="1"/>
  <c r="K315" i="5"/>
  <c r="K314" i="5" s="1"/>
  <c r="J315" i="5"/>
  <c r="J314" i="5" s="1"/>
  <c r="I315" i="5"/>
  <c r="I314" i="5" s="1"/>
  <c r="H315" i="5"/>
  <c r="H314" i="5" s="1"/>
  <c r="G315" i="5"/>
  <c r="G314" i="5" s="1"/>
  <c r="P313" i="5"/>
  <c r="H386" i="10" s="1"/>
  <c r="N313" i="5"/>
  <c r="D151" i="11" s="1"/>
  <c r="O312" i="5"/>
  <c r="G385" i="10" s="1"/>
  <c r="M312" i="5"/>
  <c r="M311" i="5" s="1"/>
  <c r="L312" i="5"/>
  <c r="L311" i="5" s="1"/>
  <c r="K312" i="5"/>
  <c r="K311" i="5" s="1"/>
  <c r="J312" i="5"/>
  <c r="J311" i="5" s="1"/>
  <c r="I312" i="5"/>
  <c r="I311" i="5" s="1"/>
  <c r="H312" i="5"/>
  <c r="H311" i="5" s="1"/>
  <c r="G312" i="5"/>
  <c r="E148" i="11"/>
  <c r="N310" i="5"/>
  <c r="D148" i="11" s="1"/>
  <c r="M309" i="5"/>
  <c r="M308" i="5" s="1"/>
  <c r="L309" i="5"/>
  <c r="L308" i="5" s="1"/>
  <c r="K309" i="5"/>
  <c r="K308" i="5" s="1"/>
  <c r="J309" i="5"/>
  <c r="J308" i="5" s="1"/>
  <c r="I309" i="5"/>
  <c r="I308" i="5" s="1"/>
  <c r="H309" i="5"/>
  <c r="H308" i="5" s="1"/>
  <c r="G309" i="5"/>
  <c r="O307" i="5"/>
  <c r="E145" i="11" s="1"/>
  <c r="N307" i="5"/>
  <c r="F380" i="10" s="1"/>
  <c r="M306" i="5"/>
  <c r="M305" i="5" s="1"/>
  <c r="L306" i="5"/>
  <c r="L305" i="5" s="1"/>
  <c r="K306" i="5"/>
  <c r="K305" i="5" s="1"/>
  <c r="J306" i="5"/>
  <c r="J305" i="5" s="1"/>
  <c r="I306" i="5"/>
  <c r="I305" i="5" s="1"/>
  <c r="H306" i="5"/>
  <c r="H305" i="5" s="1"/>
  <c r="G306" i="5"/>
  <c r="G305" i="5" s="1"/>
  <c r="P301" i="5"/>
  <c r="F397" i="11" s="1"/>
  <c r="N301" i="5"/>
  <c r="F371" i="10" s="1"/>
  <c r="O300" i="5"/>
  <c r="E396" i="11" s="1"/>
  <c r="M300" i="5"/>
  <c r="M299" i="5" s="1"/>
  <c r="L300" i="5"/>
  <c r="L299" i="5" s="1"/>
  <c r="K300" i="5"/>
  <c r="K299" i="5" s="1"/>
  <c r="J300" i="5"/>
  <c r="J299" i="5" s="1"/>
  <c r="I300" i="5"/>
  <c r="I299" i="5" s="1"/>
  <c r="H300" i="5"/>
  <c r="H299" i="5" s="1"/>
  <c r="G300" i="5"/>
  <c r="P298" i="5"/>
  <c r="H374" i="10" s="1"/>
  <c r="N298" i="5"/>
  <c r="D422" i="11" s="1"/>
  <c r="O297" i="5"/>
  <c r="O296" i="5" s="1"/>
  <c r="G372" i="10" s="1"/>
  <c r="M297" i="5"/>
  <c r="M296" i="5" s="1"/>
  <c r="L297" i="5"/>
  <c r="L296" i="5" s="1"/>
  <c r="K297" i="5"/>
  <c r="K296" i="5" s="1"/>
  <c r="J297" i="5"/>
  <c r="J296" i="5" s="1"/>
  <c r="I297" i="5"/>
  <c r="I296" i="5" s="1"/>
  <c r="H297" i="5"/>
  <c r="H296" i="5" s="1"/>
  <c r="G297" i="5"/>
  <c r="P292" i="5"/>
  <c r="P291" i="5" s="1"/>
  <c r="P290" i="5" s="1"/>
  <c r="N292" i="5"/>
  <c r="O291" i="5"/>
  <c r="O290" i="5" s="1"/>
  <c r="I291" i="5"/>
  <c r="I290" i="5" s="1"/>
  <c r="G291" i="5"/>
  <c r="G290" i="5" s="1"/>
  <c r="M290" i="5"/>
  <c r="L290" i="5"/>
  <c r="K290" i="5"/>
  <c r="J290" i="5"/>
  <c r="H290" i="5"/>
  <c r="N288" i="5"/>
  <c r="F361" i="10" s="1"/>
  <c r="P287" i="5"/>
  <c r="F214" i="11" s="1"/>
  <c r="O287" i="5"/>
  <c r="E214" i="11" s="1"/>
  <c r="M287" i="5"/>
  <c r="M286" i="5" s="1"/>
  <c r="M285" i="5" s="1"/>
  <c r="L287" i="5"/>
  <c r="L286" i="5" s="1"/>
  <c r="L285" i="5" s="1"/>
  <c r="K287" i="5"/>
  <c r="K286" i="5" s="1"/>
  <c r="K285" i="5" s="1"/>
  <c r="J287" i="5"/>
  <c r="J286" i="5" s="1"/>
  <c r="J285" i="5" s="1"/>
  <c r="I287" i="5"/>
  <c r="I286" i="5" s="1"/>
  <c r="I285" i="5" s="1"/>
  <c r="H287" i="5"/>
  <c r="H286" i="5" s="1"/>
  <c r="H285" i="5" s="1"/>
  <c r="G287" i="5"/>
  <c r="G286" i="5" s="1"/>
  <c r="N284" i="5"/>
  <c r="D211" i="11" s="1"/>
  <c r="P283" i="5"/>
  <c r="F210" i="11" s="1"/>
  <c r="O283" i="5"/>
  <c r="E210" i="11" s="1"/>
  <c r="M283" i="5"/>
  <c r="M282" i="5" s="1"/>
  <c r="M281" i="5" s="1"/>
  <c r="L283" i="5"/>
  <c r="L282" i="5" s="1"/>
  <c r="L281" i="5" s="1"/>
  <c r="K283" i="5"/>
  <c r="K282" i="5" s="1"/>
  <c r="K281" i="5" s="1"/>
  <c r="J283" i="5"/>
  <c r="J282" i="5" s="1"/>
  <c r="J281" i="5" s="1"/>
  <c r="I283" i="5"/>
  <c r="I282" i="5" s="1"/>
  <c r="I281" i="5" s="1"/>
  <c r="H283" i="5"/>
  <c r="H282" i="5" s="1"/>
  <c r="H281" i="5" s="1"/>
  <c r="G283" i="5"/>
  <c r="O280" i="5"/>
  <c r="E203" i="11" s="1"/>
  <c r="N280" i="5"/>
  <c r="F353" i="10" s="1"/>
  <c r="M279" i="5"/>
  <c r="M278" i="5" s="1"/>
  <c r="M277" i="5" s="1"/>
  <c r="M276" i="5" s="1"/>
  <c r="L279" i="5"/>
  <c r="L278" i="5" s="1"/>
  <c r="L277" i="5" s="1"/>
  <c r="L276" i="5" s="1"/>
  <c r="K279" i="5"/>
  <c r="K278" i="5" s="1"/>
  <c r="J279" i="5"/>
  <c r="J278" i="5" s="1"/>
  <c r="J277" i="5" s="1"/>
  <c r="J276" i="5" s="1"/>
  <c r="I279" i="5"/>
  <c r="I278" i="5" s="1"/>
  <c r="I277" i="5" s="1"/>
  <c r="H279" i="5"/>
  <c r="H278" i="5" s="1"/>
  <c r="H277" i="5" s="1"/>
  <c r="H276" i="5" s="1"/>
  <c r="G279" i="5"/>
  <c r="G278" i="5" s="1"/>
  <c r="G277" i="5" s="1"/>
  <c r="P274" i="5"/>
  <c r="F451" i="11" s="1"/>
  <c r="N274" i="5"/>
  <c r="F344" i="10" s="1"/>
  <c r="O273" i="5"/>
  <c r="E450" i="11" s="1"/>
  <c r="M273" i="5"/>
  <c r="M272" i="5" s="1"/>
  <c r="L273" i="5"/>
  <c r="L272" i="5" s="1"/>
  <c r="K273" i="5"/>
  <c r="K272" i="5" s="1"/>
  <c r="J273" i="5"/>
  <c r="J272" i="5" s="1"/>
  <c r="I273" i="5"/>
  <c r="I272" i="5" s="1"/>
  <c r="H273" i="5"/>
  <c r="H272" i="5" s="1"/>
  <c r="G273" i="5"/>
  <c r="P271" i="5"/>
  <c r="P270" i="5" s="1"/>
  <c r="P269" i="5" s="1"/>
  <c r="N271" i="5"/>
  <c r="O270" i="5"/>
  <c r="O269" i="5" s="1"/>
  <c r="M270" i="5"/>
  <c r="M269" i="5" s="1"/>
  <c r="L270" i="5"/>
  <c r="L269" i="5" s="1"/>
  <c r="K270" i="5"/>
  <c r="K269" i="5" s="1"/>
  <c r="J270" i="5"/>
  <c r="J269" i="5" s="1"/>
  <c r="I270" i="5"/>
  <c r="I269" i="5" s="1"/>
  <c r="H270" i="5"/>
  <c r="H269" i="5" s="1"/>
  <c r="G270" i="5"/>
  <c r="G269" i="5" s="1"/>
  <c r="P268" i="5"/>
  <c r="F448" i="11" s="1"/>
  <c r="N268" i="5"/>
  <c r="D448" i="11" s="1"/>
  <c r="O267" i="5"/>
  <c r="G340" i="10" s="1"/>
  <c r="M267" i="5"/>
  <c r="M266" i="5" s="1"/>
  <c r="L267" i="5"/>
  <c r="L266" i="5" s="1"/>
  <c r="K267" i="5"/>
  <c r="K266" i="5" s="1"/>
  <c r="J267" i="5"/>
  <c r="J266" i="5" s="1"/>
  <c r="I267" i="5"/>
  <c r="I266" i="5" s="1"/>
  <c r="H267" i="5"/>
  <c r="H266" i="5" s="1"/>
  <c r="G267" i="5"/>
  <c r="G266" i="5" s="1"/>
  <c r="P265" i="5"/>
  <c r="H335" i="10" s="1"/>
  <c r="N265" i="5"/>
  <c r="F335" i="10" s="1"/>
  <c r="O264" i="5"/>
  <c r="J264" i="5"/>
  <c r="J263" i="5" s="1"/>
  <c r="I264" i="5"/>
  <c r="I263" i="5" s="1"/>
  <c r="M263" i="5"/>
  <c r="L263" i="5"/>
  <c r="K263" i="5"/>
  <c r="H263" i="5"/>
  <c r="P261" i="5"/>
  <c r="F243" i="11" s="1"/>
  <c r="N261" i="5"/>
  <c r="O260" i="5"/>
  <c r="E242" i="11" s="1"/>
  <c r="M260" i="5"/>
  <c r="M259" i="5" s="1"/>
  <c r="L260" i="5"/>
  <c r="L259" i="5" s="1"/>
  <c r="K260" i="5"/>
  <c r="K259" i="5" s="1"/>
  <c r="J260" i="5"/>
  <c r="J259" i="5" s="1"/>
  <c r="I260" i="5"/>
  <c r="I259" i="5" s="1"/>
  <c r="H260" i="5"/>
  <c r="H259" i="5" s="1"/>
  <c r="G260" i="5"/>
  <c r="G259" i="5" s="1"/>
  <c r="P258" i="5"/>
  <c r="F240" i="11" s="1"/>
  <c r="N258" i="5"/>
  <c r="F322" i="10" s="1"/>
  <c r="O257" i="5"/>
  <c r="G321" i="10" s="1"/>
  <c r="M257" i="5"/>
  <c r="M256" i="5" s="1"/>
  <c r="L257" i="5"/>
  <c r="L256" i="5" s="1"/>
  <c r="K257" i="5"/>
  <c r="K256" i="5" s="1"/>
  <c r="J257" i="5"/>
  <c r="J256" i="5" s="1"/>
  <c r="I257" i="5"/>
  <c r="I256" i="5" s="1"/>
  <c r="H257" i="5"/>
  <c r="H256" i="5" s="1"/>
  <c r="G257" i="5"/>
  <c r="G256" i="5" s="1"/>
  <c r="P255" i="5"/>
  <c r="F237" i="11" s="1"/>
  <c r="N255" i="5"/>
  <c r="D237" i="11" s="1"/>
  <c r="O254" i="5"/>
  <c r="E236" i="11" s="1"/>
  <c r="M254" i="5"/>
  <c r="M253" i="5" s="1"/>
  <c r="M252" i="5" s="1"/>
  <c r="M251" i="5" s="1"/>
  <c r="M250" i="5" s="1"/>
  <c r="L254" i="5"/>
  <c r="L253" i="5" s="1"/>
  <c r="L252" i="5" s="1"/>
  <c r="L251" i="5" s="1"/>
  <c r="L250" i="5" s="1"/>
  <c r="K254" i="5"/>
  <c r="K253" i="5" s="1"/>
  <c r="J254" i="5"/>
  <c r="J253" i="5" s="1"/>
  <c r="I254" i="5"/>
  <c r="I253" i="5" s="1"/>
  <c r="R238" i="5" s="1"/>
  <c r="H254" i="5"/>
  <c r="H253" i="5" s="1"/>
  <c r="H252" i="5" s="1"/>
  <c r="G254" i="5"/>
  <c r="K251" i="5"/>
  <c r="K250" i="5" s="1"/>
  <c r="J251" i="5"/>
  <c r="J250" i="5" s="1"/>
  <c r="I251" i="5"/>
  <c r="I250" i="5" s="1"/>
  <c r="G251" i="5"/>
  <c r="G250" i="5" s="1"/>
  <c r="P249" i="5"/>
  <c r="F231" i="11" s="1"/>
  <c r="N249" i="5"/>
  <c r="D231" i="11" s="1"/>
  <c r="O248" i="5"/>
  <c r="E230" i="11" s="1"/>
  <c r="M248" i="5"/>
  <c r="M247" i="5" s="1"/>
  <c r="L248" i="5"/>
  <c r="L247" i="5" s="1"/>
  <c r="K248" i="5"/>
  <c r="K247" i="5" s="1"/>
  <c r="J248" i="5"/>
  <c r="J247" i="5" s="1"/>
  <c r="I248" i="5"/>
  <c r="I247" i="5" s="1"/>
  <c r="H248" i="5"/>
  <c r="H247" i="5" s="1"/>
  <c r="G248" i="5"/>
  <c r="G247" i="5" s="1"/>
  <c r="R247" i="5"/>
  <c r="P246" i="5"/>
  <c r="P245" i="5" s="1"/>
  <c r="F227" i="11" s="1"/>
  <c r="N246" i="5"/>
  <c r="D228" i="11" s="1"/>
  <c r="O245" i="5"/>
  <c r="E227" i="11" s="1"/>
  <c r="M245" i="5"/>
  <c r="M244" i="5" s="1"/>
  <c r="L245" i="5"/>
  <c r="L244" i="5" s="1"/>
  <c r="K245" i="5"/>
  <c r="K244" i="5" s="1"/>
  <c r="J245" i="5"/>
  <c r="J244" i="5" s="1"/>
  <c r="I245" i="5"/>
  <c r="I244" i="5" s="1"/>
  <c r="H245" i="5"/>
  <c r="H244" i="5" s="1"/>
  <c r="G245" i="5"/>
  <c r="G244" i="5" s="1"/>
  <c r="P243" i="5"/>
  <c r="P242" i="5" s="1"/>
  <c r="P241" i="5" s="1"/>
  <c r="N243" i="5"/>
  <c r="F307" i="10" s="1"/>
  <c r="O242" i="5"/>
  <c r="O241" i="5" s="1"/>
  <c r="M242" i="5"/>
  <c r="M241" i="5" s="1"/>
  <c r="L242" i="5"/>
  <c r="L241" i="5" s="1"/>
  <c r="K242" i="5"/>
  <c r="K241" i="5" s="1"/>
  <c r="J242" i="5"/>
  <c r="J241" i="5" s="1"/>
  <c r="I242" i="5"/>
  <c r="I241" i="5" s="1"/>
  <c r="H242" i="5"/>
  <c r="H241" i="5" s="1"/>
  <c r="G242" i="5"/>
  <c r="G241" i="5" s="1"/>
  <c r="P240" i="5"/>
  <c r="F225" i="11" s="1"/>
  <c r="N240" i="5"/>
  <c r="D225" i="11" s="1"/>
  <c r="P239" i="5"/>
  <c r="F224" i="11" s="1"/>
  <c r="O239" i="5"/>
  <c r="G309" i="10" s="1"/>
  <c r="M239" i="5"/>
  <c r="M238" i="5" s="1"/>
  <c r="L239" i="5"/>
  <c r="L238" i="5" s="1"/>
  <c r="K239" i="5"/>
  <c r="K238" i="5" s="1"/>
  <c r="J239" i="5"/>
  <c r="J238" i="5" s="1"/>
  <c r="I239" i="5"/>
  <c r="I238" i="5" s="1"/>
  <c r="H239" i="5"/>
  <c r="H238" i="5" s="1"/>
  <c r="G239" i="5"/>
  <c r="G238" i="5" s="1"/>
  <c r="P237" i="5"/>
  <c r="F219" i="11" s="1"/>
  <c r="N237" i="5"/>
  <c r="P236" i="5"/>
  <c r="F218" i="11" s="1"/>
  <c r="O236" i="5"/>
  <c r="G306" i="10" s="1"/>
  <c r="M236" i="5"/>
  <c r="M235" i="5" s="1"/>
  <c r="L236" i="5"/>
  <c r="K236" i="5"/>
  <c r="J236" i="5"/>
  <c r="J235" i="5" s="1"/>
  <c r="I236" i="5"/>
  <c r="I235" i="5" s="1"/>
  <c r="H236" i="5"/>
  <c r="H231" i="5" s="1"/>
  <c r="H230" i="5" s="1"/>
  <c r="G236" i="5"/>
  <c r="G231" i="5" s="1"/>
  <c r="G230" i="5" s="1"/>
  <c r="P234" i="5"/>
  <c r="F222" i="11" s="1"/>
  <c r="J234" i="5"/>
  <c r="N234" i="5" s="1"/>
  <c r="O233" i="5"/>
  <c r="M233" i="5"/>
  <c r="M232" i="5" s="1"/>
  <c r="L233" i="5"/>
  <c r="L232" i="5" s="1"/>
  <c r="K233" i="5"/>
  <c r="K232" i="5" s="1"/>
  <c r="J233" i="5"/>
  <c r="J232" i="5" s="1"/>
  <c r="I233" i="5"/>
  <c r="I232" i="5" s="1"/>
  <c r="H233" i="5"/>
  <c r="H232" i="5" s="1"/>
  <c r="G233" i="5"/>
  <c r="G232" i="5" s="1"/>
  <c r="P229" i="5"/>
  <c r="F272" i="11" s="1"/>
  <c r="F271" i="11" s="1"/>
  <c r="N229" i="5"/>
  <c r="F331" i="10" s="1"/>
  <c r="O228" i="5"/>
  <c r="G330" i="10" s="1"/>
  <c r="M228" i="5"/>
  <c r="L228" i="5"/>
  <c r="K228" i="5"/>
  <c r="J228" i="5"/>
  <c r="I228" i="5"/>
  <c r="H228" i="5"/>
  <c r="G228" i="5"/>
  <c r="F270" i="11"/>
  <c r="J227" i="5"/>
  <c r="N227" i="5" s="1"/>
  <c r="F329" i="10" s="1"/>
  <c r="P226" i="5"/>
  <c r="H328" i="10" s="1"/>
  <c r="O226" i="5"/>
  <c r="E269" i="11" s="1"/>
  <c r="M226" i="5"/>
  <c r="M225" i="5" s="1"/>
  <c r="M224" i="5" s="1"/>
  <c r="L226" i="5"/>
  <c r="L225" i="5" s="1"/>
  <c r="L224" i="5" s="1"/>
  <c r="K226" i="5"/>
  <c r="K225" i="5" s="1"/>
  <c r="K224" i="5" s="1"/>
  <c r="J226" i="5"/>
  <c r="J225" i="5" s="1"/>
  <c r="J224" i="5" s="1"/>
  <c r="I226" i="5"/>
  <c r="I225" i="5" s="1"/>
  <c r="I224" i="5" s="1"/>
  <c r="H226" i="5"/>
  <c r="H225" i="5" s="1"/>
  <c r="H224" i="5" s="1"/>
  <c r="G226" i="5"/>
  <c r="P221" i="5"/>
  <c r="H300" i="10" s="1"/>
  <c r="N221" i="5"/>
  <c r="D400" i="11" s="1"/>
  <c r="O220" i="5"/>
  <c r="O219" i="5" s="1"/>
  <c r="M220" i="5"/>
  <c r="M219" i="5" s="1"/>
  <c r="M218" i="5" s="1"/>
  <c r="L220" i="5"/>
  <c r="L219" i="5" s="1"/>
  <c r="L218" i="5" s="1"/>
  <c r="K220" i="5"/>
  <c r="K219" i="5" s="1"/>
  <c r="K218" i="5" s="1"/>
  <c r="J220" i="5"/>
  <c r="J219" i="5" s="1"/>
  <c r="J218" i="5" s="1"/>
  <c r="I220" i="5"/>
  <c r="H220" i="5"/>
  <c r="G220" i="5"/>
  <c r="G219" i="5" s="1"/>
  <c r="O217" i="5"/>
  <c r="N217" i="5"/>
  <c r="D302" i="11" s="1"/>
  <c r="M216" i="5"/>
  <c r="M215" i="5" s="1"/>
  <c r="M214" i="5" s="1"/>
  <c r="L216" i="5"/>
  <c r="L215" i="5" s="1"/>
  <c r="L214" i="5" s="1"/>
  <c r="K216" i="5"/>
  <c r="K215" i="5" s="1"/>
  <c r="K214" i="5" s="1"/>
  <c r="J216" i="5"/>
  <c r="J215" i="5" s="1"/>
  <c r="J214" i="5" s="1"/>
  <c r="I216" i="5"/>
  <c r="I215" i="5" s="1"/>
  <c r="I214" i="5" s="1"/>
  <c r="H216" i="5"/>
  <c r="H215" i="5" s="1"/>
  <c r="H214" i="5" s="1"/>
  <c r="G216" i="5"/>
  <c r="G215" i="5" s="1"/>
  <c r="G214" i="5" s="1"/>
  <c r="O213" i="5"/>
  <c r="G288" i="10" s="1"/>
  <c r="N213" i="5"/>
  <c r="D23" i="11" s="1"/>
  <c r="M212" i="5"/>
  <c r="M211" i="5" s="1"/>
  <c r="M210" i="5" s="1"/>
  <c r="L212" i="5"/>
  <c r="L211" i="5" s="1"/>
  <c r="L210" i="5" s="1"/>
  <c r="K212" i="5"/>
  <c r="K211" i="5" s="1"/>
  <c r="K210" i="5" s="1"/>
  <c r="J212" i="5"/>
  <c r="J211" i="5" s="1"/>
  <c r="J210" i="5" s="1"/>
  <c r="I212" i="5"/>
  <c r="I211" i="5" s="1"/>
  <c r="I210" i="5" s="1"/>
  <c r="H212" i="5"/>
  <c r="H211" i="5" s="1"/>
  <c r="H210" i="5" s="1"/>
  <c r="G212" i="5"/>
  <c r="N209" i="5"/>
  <c r="F284" i="10" s="1"/>
  <c r="P208" i="5"/>
  <c r="H283" i="10" s="1"/>
  <c r="O208" i="5"/>
  <c r="E18" i="11" s="1"/>
  <c r="M208" i="5"/>
  <c r="M207" i="5" s="1"/>
  <c r="M206" i="5" s="1"/>
  <c r="L208" i="5"/>
  <c r="L207" i="5" s="1"/>
  <c r="L206" i="5" s="1"/>
  <c r="K208" i="5"/>
  <c r="K207" i="5" s="1"/>
  <c r="K206" i="5" s="1"/>
  <c r="J208" i="5"/>
  <c r="J207" i="5" s="1"/>
  <c r="J206" i="5" s="1"/>
  <c r="I208" i="5"/>
  <c r="I207" i="5" s="1"/>
  <c r="I206" i="5" s="1"/>
  <c r="H208" i="5"/>
  <c r="H207" i="5" s="1"/>
  <c r="H206" i="5" s="1"/>
  <c r="G208" i="5"/>
  <c r="N203" i="5"/>
  <c r="D508" i="11" s="1"/>
  <c r="G508" i="11" s="1"/>
  <c r="P202" i="5"/>
  <c r="H277" i="10" s="1"/>
  <c r="O202" i="5"/>
  <c r="E507" i="11" s="1"/>
  <c r="M202" i="5"/>
  <c r="M201" i="5" s="1"/>
  <c r="L202" i="5"/>
  <c r="L201" i="5" s="1"/>
  <c r="K202" i="5"/>
  <c r="K201" i="5" s="1"/>
  <c r="J202" i="5"/>
  <c r="J201" i="5" s="1"/>
  <c r="I202" i="5"/>
  <c r="I201" i="5" s="1"/>
  <c r="H202" i="5"/>
  <c r="H201" i="5" s="1"/>
  <c r="G202" i="5"/>
  <c r="R200" i="5"/>
  <c r="N200" i="5"/>
  <c r="D505" i="11" s="1"/>
  <c r="P199" i="5"/>
  <c r="F504" i="11" s="1"/>
  <c r="O199" i="5"/>
  <c r="E504" i="11" s="1"/>
  <c r="M199" i="5"/>
  <c r="M198" i="5" s="1"/>
  <c r="L199" i="5"/>
  <c r="L198" i="5" s="1"/>
  <c r="K199" i="5"/>
  <c r="K198" i="5" s="1"/>
  <c r="J199" i="5"/>
  <c r="J198" i="5" s="1"/>
  <c r="I199" i="5"/>
  <c r="I198" i="5" s="1"/>
  <c r="H199" i="5"/>
  <c r="H198" i="5" s="1"/>
  <c r="G199" i="5"/>
  <c r="G198" i="5" s="1"/>
  <c r="P195" i="5"/>
  <c r="P194" i="5" s="1"/>
  <c r="P193" i="5" s="1"/>
  <c r="P192" i="5" s="1"/>
  <c r="H267" i="10" s="1"/>
  <c r="N195" i="5"/>
  <c r="F270" i="10" s="1"/>
  <c r="O194" i="5"/>
  <c r="G269" i="10" s="1"/>
  <c r="I194" i="5"/>
  <c r="I193" i="5" s="1"/>
  <c r="I192" i="5" s="1"/>
  <c r="H194" i="5"/>
  <c r="M193" i="5"/>
  <c r="M192" i="5" s="1"/>
  <c r="L193" i="5"/>
  <c r="L192" i="5" s="1"/>
  <c r="K193" i="5"/>
  <c r="K192" i="5" s="1"/>
  <c r="J193" i="5"/>
  <c r="J192" i="5" s="1"/>
  <c r="G192" i="5"/>
  <c r="P190" i="5"/>
  <c r="F184" i="11" s="1"/>
  <c r="O190" i="5"/>
  <c r="G265" i="10" s="1"/>
  <c r="M190" i="5"/>
  <c r="M189" i="5" s="1"/>
  <c r="L190" i="5"/>
  <c r="L189" i="5" s="1"/>
  <c r="K190" i="5"/>
  <c r="K189" i="5" s="1"/>
  <c r="J190" i="5"/>
  <c r="J189" i="5" s="1"/>
  <c r="I190" i="5"/>
  <c r="I189" i="5" s="1"/>
  <c r="H190" i="5"/>
  <c r="H189" i="5" s="1"/>
  <c r="G190" i="5"/>
  <c r="G189" i="5" s="1"/>
  <c r="N188" i="5"/>
  <c r="Q188" i="5" s="1"/>
  <c r="P187" i="5"/>
  <c r="H262" i="10" s="1"/>
  <c r="O187" i="5"/>
  <c r="E181" i="11" s="1"/>
  <c r="M187" i="5"/>
  <c r="M186" i="5" s="1"/>
  <c r="L187" i="5"/>
  <c r="L186" i="5" s="1"/>
  <c r="K187" i="5"/>
  <c r="K186" i="5" s="1"/>
  <c r="J187" i="5"/>
  <c r="J186" i="5" s="1"/>
  <c r="I187" i="5"/>
  <c r="I186" i="5" s="1"/>
  <c r="H187" i="5"/>
  <c r="H186" i="5" s="1"/>
  <c r="G187" i="5"/>
  <c r="N185" i="5"/>
  <c r="P184" i="5"/>
  <c r="H259" i="10" s="1"/>
  <c r="O184" i="5"/>
  <c r="E178" i="11" s="1"/>
  <c r="M184" i="5"/>
  <c r="M183" i="5" s="1"/>
  <c r="L184" i="5"/>
  <c r="L183" i="5" s="1"/>
  <c r="K184" i="5"/>
  <c r="K183" i="5" s="1"/>
  <c r="J184" i="5"/>
  <c r="J183" i="5" s="1"/>
  <c r="I184" i="5"/>
  <c r="I183" i="5" s="1"/>
  <c r="H184" i="5"/>
  <c r="H183" i="5" s="1"/>
  <c r="G184" i="5"/>
  <c r="N182" i="5"/>
  <c r="D176" i="11" s="1"/>
  <c r="P181" i="5"/>
  <c r="H256" i="10" s="1"/>
  <c r="O181" i="5"/>
  <c r="E175" i="11" s="1"/>
  <c r="M181" i="5"/>
  <c r="M180" i="5" s="1"/>
  <c r="L181" i="5"/>
  <c r="L180" i="5" s="1"/>
  <c r="K181" i="5"/>
  <c r="K180" i="5" s="1"/>
  <c r="J181" i="5"/>
  <c r="J180" i="5" s="1"/>
  <c r="I181" i="5"/>
  <c r="I180" i="5" s="1"/>
  <c r="H181" i="5"/>
  <c r="H180" i="5" s="1"/>
  <c r="G181" i="5"/>
  <c r="N179" i="5"/>
  <c r="D173" i="11" s="1"/>
  <c r="P178" i="5"/>
  <c r="H253" i="10" s="1"/>
  <c r="O178" i="5"/>
  <c r="E172" i="11" s="1"/>
  <c r="M178" i="5"/>
  <c r="M177" i="5" s="1"/>
  <c r="L178" i="5"/>
  <c r="L177" i="5" s="1"/>
  <c r="K178" i="5"/>
  <c r="K177" i="5" s="1"/>
  <c r="J178" i="5"/>
  <c r="J177" i="5" s="1"/>
  <c r="I178" i="5"/>
  <c r="I177" i="5" s="1"/>
  <c r="H178" i="5"/>
  <c r="H177" i="5" s="1"/>
  <c r="G178" i="5"/>
  <c r="N176" i="5"/>
  <c r="D170" i="11" s="1"/>
  <c r="P175" i="5"/>
  <c r="F169" i="11" s="1"/>
  <c r="O175" i="5"/>
  <c r="E169" i="11" s="1"/>
  <c r="M175" i="5"/>
  <c r="M174" i="5" s="1"/>
  <c r="L175" i="5"/>
  <c r="L174" i="5" s="1"/>
  <c r="K175" i="5"/>
  <c r="K174" i="5" s="1"/>
  <c r="J175" i="5"/>
  <c r="J174" i="5" s="1"/>
  <c r="I175" i="5"/>
  <c r="I174" i="5" s="1"/>
  <c r="H175" i="5"/>
  <c r="H174" i="5" s="1"/>
  <c r="G175" i="5"/>
  <c r="P173" i="5"/>
  <c r="F167" i="11" s="1"/>
  <c r="D167" i="11"/>
  <c r="O172" i="5"/>
  <c r="G247" i="10" s="1"/>
  <c r="M172" i="5"/>
  <c r="M171" i="5" s="1"/>
  <c r="L172" i="5"/>
  <c r="L171" i="5" s="1"/>
  <c r="K172" i="5"/>
  <c r="K171" i="5" s="1"/>
  <c r="J172" i="5"/>
  <c r="J171" i="5" s="1"/>
  <c r="I172" i="5"/>
  <c r="I171" i="5" s="1"/>
  <c r="H172" i="5"/>
  <c r="H171" i="5" s="1"/>
  <c r="G172" i="5"/>
  <c r="G171" i="5" s="1"/>
  <c r="P170" i="5"/>
  <c r="N170" i="5"/>
  <c r="O169" i="5"/>
  <c r="O168" i="5" s="1"/>
  <c r="M169" i="5"/>
  <c r="M168" i="5" s="1"/>
  <c r="L169" i="5"/>
  <c r="L168" i="5" s="1"/>
  <c r="K169" i="5"/>
  <c r="K168" i="5" s="1"/>
  <c r="J169" i="5"/>
  <c r="J168" i="5" s="1"/>
  <c r="I169" i="5"/>
  <c r="I168" i="5" s="1"/>
  <c r="H169" i="5"/>
  <c r="H168" i="5" s="1"/>
  <c r="G169" i="5"/>
  <c r="N167" i="5"/>
  <c r="M166" i="5"/>
  <c r="M165" i="5" s="1"/>
  <c r="L166" i="5"/>
  <c r="L165" i="5" s="1"/>
  <c r="K166" i="5"/>
  <c r="K165" i="5" s="1"/>
  <c r="J166" i="5"/>
  <c r="J165" i="5" s="1"/>
  <c r="I166" i="5"/>
  <c r="I165" i="5" s="1"/>
  <c r="H166" i="5"/>
  <c r="H165" i="5" s="1"/>
  <c r="G166" i="5"/>
  <c r="G165" i="5" s="1"/>
  <c r="P161" i="5"/>
  <c r="P160" i="5" s="1"/>
  <c r="N161" i="5"/>
  <c r="O160" i="5"/>
  <c r="O159" i="5" s="1"/>
  <c r="O158" i="5" s="1"/>
  <c r="G233" i="10" s="1"/>
  <c r="I160" i="5"/>
  <c r="G160" i="5"/>
  <c r="G159" i="5" s="1"/>
  <c r="F234" i="10" s="1"/>
  <c r="M159" i="5"/>
  <c r="M158" i="5" s="1"/>
  <c r="L159" i="5"/>
  <c r="L158" i="5" s="1"/>
  <c r="K159" i="5"/>
  <c r="K158" i="5" s="1"/>
  <c r="J159" i="5"/>
  <c r="J158" i="5" s="1"/>
  <c r="H159" i="5"/>
  <c r="H158" i="5"/>
  <c r="G158" i="5"/>
  <c r="P157" i="5"/>
  <c r="F299" i="11" s="1"/>
  <c r="N157" i="5"/>
  <c r="D299" i="11" s="1"/>
  <c r="O156" i="5"/>
  <c r="G231" i="10" s="1"/>
  <c r="M156" i="5"/>
  <c r="L156" i="5"/>
  <c r="K156" i="5"/>
  <c r="J156" i="5"/>
  <c r="I156" i="5"/>
  <c r="H156" i="5"/>
  <c r="G156" i="5"/>
  <c r="P155" i="5"/>
  <c r="H230" i="10" s="1"/>
  <c r="N155" i="5"/>
  <c r="D297" i="11" s="1"/>
  <c r="O154" i="5"/>
  <c r="E296" i="11" s="1"/>
  <c r="M154" i="5"/>
  <c r="L154" i="5"/>
  <c r="K154" i="5"/>
  <c r="J154" i="5"/>
  <c r="I154" i="5"/>
  <c r="H154" i="5"/>
  <c r="G154" i="5"/>
  <c r="N151" i="5"/>
  <c r="D280" i="11" s="1"/>
  <c r="P150" i="5"/>
  <c r="F279" i="11" s="1"/>
  <c r="O150" i="5"/>
  <c r="E279" i="11" s="1"/>
  <c r="J150" i="5"/>
  <c r="J149" i="5" s="1"/>
  <c r="J148" i="5" s="1"/>
  <c r="G150" i="5"/>
  <c r="G149" i="5" s="1"/>
  <c r="R147" i="5"/>
  <c r="P147" i="5"/>
  <c r="P146" i="5" s="1"/>
  <c r="N147" i="5"/>
  <c r="D14" i="11" s="1"/>
  <c r="O146" i="5"/>
  <c r="E13" i="11" s="1"/>
  <c r="M146" i="5"/>
  <c r="M145" i="5" s="1"/>
  <c r="M144" i="5" s="1"/>
  <c r="L146" i="5"/>
  <c r="L145" i="5" s="1"/>
  <c r="L144" i="5" s="1"/>
  <c r="K146" i="5"/>
  <c r="K145" i="5" s="1"/>
  <c r="K144" i="5" s="1"/>
  <c r="J146" i="5"/>
  <c r="J145" i="5" s="1"/>
  <c r="J144" i="5" s="1"/>
  <c r="I146" i="5"/>
  <c r="I145" i="5" s="1"/>
  <c r="I144" i="5" s="1"/>
  <c r="H146" i="5"/>
  <c r="H145" i="5" s="1"/>
  <c r="H144" i="5" s="1"/>
  <c r="G146" i="5"/>
  <c r="G145" i="5" s="1"/>
  <c r="P142" i="5"/>
  <c r="N142" i="5"/>
  <c r="D192" i="11" s="1"/>
  <c r="O141" i="5"/>
  <c r="O140" i="5" s="1"/>
  <c r="M141" i="5"/>
  <c r="M140" i="5" s="1"/>
  <c r="L141" i="5"/>
  <c r="L140" i="5" s="1"/>
  <c r="K141" i="5"/>
  <c r="K140" i="5" s="1"/>
  <c r="J141" i="5"/>
  <c r="J140" i="5" s="1"/>
  <c r="I141" i="5"/>
  <c r="I140" i="5" s="1"/>
  <c r="H141" i="5"/>
  <c r="H140" i="5" s="1"/>
  <c r="G141" i="5"/>
  <c r="P139" i="5"/>
  <c r="F189" i="11" s="1"/>
  <c r="N139" i="5"/>
  <c r="D189" i="11" s="1"/>
  <c r="O138" i="5"/>
  <c r="E188" i="11" s="1"/>
  <c r="M138" i="5"/>
  <c r="M137" i="5" s="1"/>
  <c r="M136" i="5" s="1"/>
  <c r="M135" i="5" s="1"/>
  <c r="M134" i="5" s="1"/>
  <c r="L138" i="5"/>
  <c r="L137" i="5" s="1"/>
  <c r="L136" i="5" s="1"/>
  <c r="L135" i="5" s="1"/>
  <c r="L134" i="5" s="1"/>
  <c r="K138" i="5"/>
  <c r="K137" i="5" s="1"/>
  <c r="K136" i="5" s="1"/>
  <c r="K135" i="5" s="1"/>
  <c r="K134" i="5" s="1"/>
  <c r="J138" i="5"/>
  <c r="J137" i="5" s="1"/>
  <c r="J136" i="5" s="1"/>
  <c r="J135" i="5" s="1"/>
  <c r="J134" i="5" s="1"/>
  <c r="I138" i="5"/>
  <c r="I137" i="5" s="1"/>
  <c r="H138" i="5"/>
  <c r="H137" i="5" s="1"/>
  <c r="H136" i="5" s="1"/>
  <c r="H135" i="5" s="1"/>
  <c r="H134" i="5" s="1"/>
  <c r="G138" i="5"/>
  <c r="G137" i="5" s="1"/>
  <c r="G136" i="5" s="1"/>
  <c r="G135" i="5" s="1"/>
  <c r="R133" i="5"/>
  <c r="N132" i="5"/>
  <c r="D502" i="11" s="1"/>
  <c r="P131" i="5"/>
  <c r="F501" i="11" s="1"/>
  <c r="O131" i="5"/>
  <c r="G200" i="10" s="1"/>
  <c r="M131" i="5"/>
  <c r="M130" i="5" s="1"/>
  <c r="L131" i="5"/>
  <c r="L130" i="5" s="1"/>
  <c r="K131" i="5"/>
  <c r="K130" i="5" s="1"/>
  <c r="J131" i="5"/>
  <c r="J130" i="5" s="1"/>
  <c r="I131" i="5"/>
  <c r="I130" i="5" s="1"/>
  <c r="H131" i="5"/>
  <c r="H130" i="5" s="1"/>
  <c r="G131" i="5"/>
  <c r="N129" i="5"/>
  <c r="D499" i="11" s="1"/>
  <c r="P128" i="5"/>
  <c r="F498" i="11" s="1"/>
  <c r="O128" i="5"/>
  <c r="G197" i="10" s="1"/>
  <c r="M128" i="5"/>
  <c r="M127" i="5" s="1"/>
  <c r="L128" i="5"/>
  <c r="L127" i="5" s="1"/>
  <c r="K128" i="5"/>
  <c r="K127" i="5" s="1"/>
  <c r="J128" i="5"/>
  <c r="J127" i="5" s="1"/>
  <c r="I128" i="5"/>
  <c r="I127" i="5" s="1"/>
  <c r="H128" i="5"/>
  <c r="H127" i="5" s="1"/>
  <c r="G128" i="5"/>
  <c r="N123" i="5"/>
  <c r="D287" i="11" s="1"/>
  <c r="P122" i="5"/>
  <c r="F286" i="11" s="1"/>
  <c r="O122" i="5"/>
  <c r="E286" i="11" s="1"/>
  <c r="M122" i="5"/>
  <c r="L122" i="5"/>
  <c r="K122" i="5"/>
  <c r="J122" i="5"/>
  <c r="I122" i="5"/>
  <c r="H122" i="5"/>
  <c r="G122" i="5"/>
  <c r="N121" i="5"/>
  <c r="D285" i="11" s="1"/>
  <c r="P120" i="5"/>
  <c r="F284" i="11" s="1"/>
  <c r="O120" i="5"/>
  <c r="G189" i="10" s="1"/>
  <c r="M120" i="5"/>
  <c r="L120" i="5"/>
  <c r="K120" i="5"/>
  <c r="J120" i="5"/>
  <c r="I120" i="5"/>
  <c r="H120" i="5"/>
  <c r="G120" i="5"/>
  <c r="N115" i="5"/>
  <c r="I114" i="5"/>
  <c r="I113" i="5" s="1"/>
  <c r="H114" i="5"/>
  <c r="P112" i="5"/>
  <c r="F454" i="11" s="1"/>
  <c r="N112" i="5"/>
  <c r="D454" i="11" s="1"/>
  <c r="O111" i="5"/>
  <c r="E453" i="11" s="1"/>
  <c r="M111" i="5"/>
  <c r="M110" i="5" s="1"/>
  <c r="L111" i="5"/>
  <c r="L110" i="5" s="1"/>
  <c r="K111" i="5"/>
  <c r="K110" i="5" s="1"/>
  <c r="J111" i="5"/>
  <c r="J110" i="5" s="1"/>
  <c r="I111" i="5"/>
  <c r="I110" i="5" s="1"/>
  <c r="H111" i="5"/>
  <c r="H110" i="5" s="1"/>
  <c r="G111" i="5"/>
  <c r="P109" i="5"/>
  <c r="F428" i="11" s="1"/>
  <c r="N109" i="5"/>
  <c r="F163" i="10" s="1"/>
  <c r="O108" i="5"/>
  <c r="E427" i="11" s="1"/>
  <c r="M108" i="5"/>
  <c r="M107" i="5" s="1"/>
  <c r="L108" i="5"/>
  <c r="L107" i="5" s="1"/>
  <c r="K108" i="5"/>
  <c r="K107" i="5" s="1"/>
  <c r="J108" i="5"/>
  <c r="J107" i="5" s="1"/>
  <c r="I108" i="5"/>
  <c r="I107" i="5" s="1"/>
  <c r="H108" i="5"/>
  <c r="H107" i="5" s="1"/>
  <c r="G108" i="5"/>
  <c r="G107" i="5" s="1"/>
  <c r="P106" i="5"/>
  <c r="N106" i="5"/>
  <c r="D425" i="11" s="1"/>
  <c r="O105" i="5"/>
  <c r="E424" i="11" s="1"/>
  <c r="M105" i="5"/>
  <c r="M104" i="5" s="1"/>
  <c r="L105" i="5"/>
  <c r="L104" i="5" s="1"/>
  <c r="K105" i="5"/>
  <c r="K104" i="5" s="1"/>
  <c r="J105" i="5"/>
  <c r="J104" i="5" s="1"/>
  <c r="I105" i="5"/>
  <c r="I104" i="5" s="1"/>
  <c r="H105" i="5"/>
  <c r="H104" i="5" s="1"/>
  <c r="G105" i="5"/>
  <c r="P103" i="5"/>
  <c r="F419" i="11" s="1"/>
  <c r="N103" i="5"/>
  <c r="D419" i="11" s="1"/>
  <c r="O102" i="5"/>
  <c r="E418" i="11" s="1"/>
  <c r="M102" i="5"/>
  <c r="M101" i="5" s="1"/>
  <c r="L102" i="5"/>
  <c r="L101" i="5" s="1"/>
  <c r="K102" i="5"/>
  <c r="K101" i="5" s="1"/>
  <c r="J102" i="5"/>
  <c r="J101" i="5" s="1"/>
  <c r="I102" i="5"/>
  <c r="I101" i="5" s="1"/>
  <c r="H102" i="5"/>
  <c r="H101" i="5" s="1"/>
  <c r="G102" i="5"/>
  <c r="G101" i="5" s="1"/>
  <c r="P100" i="5"/>
  <c r="P99" i="5" s="1"/>
  <c r="N100" i="5"/>
  <c r="D469" i="11" s="1"/>
  <c r="O99" i="5"/>
  <c r="G153" i="10" s="1"/>
  <c r="M99" i="5"/>
  <c r="M98" i="5" s="1"/>
  <c r="L99" i="5"/>
  <c r="L98" i="5" s="1"/>
  <c r="K99" i="5"/>
  <c r="K98" i="5" s="1"/>
  <c r="J99" i="5"/>
  <c r="J98" i="5" s="1"/>
  <c r="I99" i="5"/>
  <c r="I98" i="5" s="1"/>
  <c r="H99" i="5"/>
  <c r="H98" i="5" s="1"/>
  <c r="G99" i="5"/>
  <c r="P97" i="5"/>
  <c r="F413" i="11" s="1"/>
  <c r="N97" i="5"/>
  <c r="D413" i="11" s="1"/>
  <c r="O96" i="5"/>
  <c r="E412" i="11" s="1"/>
  <c r="M96" i="5"/>
  <c r="L96" i="5"/>
  <c r="K96" i="5"/>
  <c r="J96" i="5"/>
  <c r="I96" i="5"/>
  <c r="H96" i="5"/>
  <c r="G96" i="5"/>
  <c r="N95" i="5"/>
  <c r="D416" i="11" s="1"/>
  <c r="P94" i="5"/>
  <c r="P93" i="5" s="1"/>
  <c r="O94" i="5"/>
  <c r="O93" i="5" s="1"/>
  <c r="M94" i="5"/>
  <c r="M93" i="5" s="1"/>
  <c r="L94" i="5"/>
  <c r="L93" i="5" s="1"/>
  <c r="K94" i="5"/>
  <c r="K93" i="5" s="1"/>
  <c r="J94" i="5"/>
  <c r="J93" i="5" s="1"/>
  <c r="I94" i="5"/>
  <c r="I93" i="5" s="1"/>
  <c r="H94" i="5"/>
  <c r="H93" i="5" s="1"/>
  <c r="G94" i="5"/>
  <c r="O91" i="5"/>
  <c r="G148" i="10" s="1"/>
  <c r="N92" i="5"/>
  <c r="D411" i="11" s="1"/>
  <c r="M91" i="5"/>
  <c r="M90" i="5" s="1"/>
  <c r="L91" i="5"/>
  <c r="L90" i="5" s="1"/>
  <c r="K91" i="5"/>
  <c r="K90" i="5" s="1"/>
  <c r="J91" i="5"/>
  <c r="J90" i="5" s="1"/>
  <c r="I91" i="5"/>
  <c r="I90" i="5" s="1"/>
  <c r="H91" i="5"/>
  <c r="H90" i="5" s="1"/>
  <c r="G91" i="5"/>
  <c r="P89" i="5"/>
  <c r="F408" i="11" s="1"/>
  <c r="N89" i="5"/>
  <c r="D408" i="11" s="1"/>
  <c r="O88" i="5"/>
  <c r="E407" i="11" s="1"/>
  <c r="M88" i="5"/>
  <c r="L88" i="5"/>
  <c r="K88" i="5"/>
  <c r="J88" i="5"/>
  <c r="I88" i="5"/>
  <c r="H88" i="5"/>
  <c r="G88" i="5"/>
  <c r="P87" i="5"/>
  <c r="F406" i="11" s="1"/>
  <c r="N87" i="5"/>
  <c r="F144" i="10" s="1"/>
  <c r="O86" i="5"/>
  <c r="E405" i="11" s="1"/>
  <c r="M86" i="5"/>
  <c r="L86" i="5"/>
  <c r="K86" i="5"/>
  <c r="J86" i="5"/>
  <c r="I86" i="5"/>
  <c r="H86" i="5"/>
  <c r="G86" i="5"/>
  <c r="P84" i="5"/>
  <c r="H141" i="10" s="1"/>
  <c r="N84" i="5"/>
  <c r="D403" i="11" s="1"/>
  <c r="O83" i="5"/>
  <c r="E402" i="11" s="1"/>
  <c r="M83" i="5"/>
  <c r="M82" i="5" s="1"/>
  <c r="L83" i="5"/>
  <c r="L82" i="5" s="1"/>
  <c r="K83" i="5"/>
  <c r="K82" i="5" s="1"/>
  <c r="J83" i="5"/>
  <c r="J82" i="5" s="1"/>
  <c r="I83" i="5"/>
  <c r="I82" i="5" s="1"/>
  <c r="H83" i="5"/>
  <c r="H82" i="5" s="1"/>
  <c r="G83" i="5"/>
  <c r="G82" i="5" s="1"/>
  <c r="P81" i="5"/>
  <c r="H138" i="10" s="1"/>
  <c r="N81" i="5"/>
  <c r="F138" i="10" s="1"/>
  <c r="O80" i="5"/>
  <c r="G137" i="10" s="1"/>
  <c r="J80" i="5"/>
  <c r="J79" i="5" s="1"/>
  <c r="I80" i="5"/>
  <c r="I79" i="5" s="1"/>
  <c r="H80" i="5"/>
  <c r="H79" i="5" s="1"/>
  <c r="G80" i="5"/>
  <c r="G79" i="5" s="1"/>
  <c r="M79" i="5"/>
  <c r="L79" i="5"/>
  <c r="K79" i="5"/>
  <c r="N78" i="5"/>
  <c r="F132" i="10" s="1"/>
  <c r="F131" i="10" s="1"/>
  <c r="P77" i="5"/>
  <c r="F375" i="11" s="1"/>
  <c r="O77" i="5"/>
  <c r="E375" i="11" s="1"/>
  <c r="M77" i="5"/>
  <c r="L77" i="5"/>
  <c r="K77" i="5"/>
  <c r="J77" i="5"/>
  <c r="I77" i="5"/>
  <c r="H77" i="5"/>
  <c r="G77" i="5"/>
  <c r="N76" i="5"/>
  <c r="D374" i="11" s="1"/>
  <c r="J75" i="5"/>
  <c r="I75" i="5"/>
  <c r="H75" i="5"/>
  <c r="G75" i="5"/>
  <c r="H128" i="10"/>
  <c r="H127" i="10" s="1"/>
  <c r="N74" i="5"/>
  <c r="F128" i="10" s="1"/>
  <c r="F127" i="10" s="1"/>
  <c r="M73" i="5"/>
  <c r="L73" i="5"/>
  <c r="K73" i="5"/>
  <c r="J73" i="5"/>
  <c r="I73" i="5"/>
  <c r="H73" i="5"/>
  <c r="G73" i="5"/>
  <c r="H126" i="10"/>
  <c r="H125" i="10" s="1"/>
  <c r="N72" i="5"/>
  <c r="D370" i="11" s="1"/>
  <c r="O71" i="5"/>
  <c r="E369" i="11" s="1"/>
  <c r="M71" i="5"/>
  <c r="L71" i="5"/>
  <c r="K71" i="5"/>
  <c r="J71" i="5"/>
  <c r="I71" i="5"/>
  <c r="H71" i="5"/>
  <c r="G71" i="5"/>
  <c r="N68" i="5"/>
  <c r="F112" i="10" s="1"/>
  <c r="P67" i="5"/>
  <c r="H111" i="10" s="1"/>
  <c r="O67" i="5"/>
  <c r="E292" i="11" s="1"/>
  <c r="M67" i="5"/>
  <c r="M66" i="5" s="1"/>
  <c r="L67" i="5"/>
  <c r="L66" i="5" s="1"/>
  <c r="K67" i="5"/>
  <c r="K66" i="5" s="1"/>
  <c r="J67" i="5"/>
  <c r="J66" i="5" s="1"/>
  <c r="I67" i="5"/>
  <c r="I66" i="5" s="1"/>
  <c r="H67" i="5"/>
  <c r="H66" i="5" s="1"/>
  <c r="G67" i="5"/>
  <c r="N65" i="5"/>
  <c r="F109" i="10" s="1"/>
  <c r="P64" i="5"/>
  <c r="H108" i="10" s="1"/>
  <c r="O64" i="5"/>
  <c r="E289" i="11" s="1"/>
  <c r="M64" i="5"/>
  <c r="M63" i="5" s="1"/>
  <c r="L64" i="5"/>
  <c r="L63" i="5" s="1"/>
  <c r="K64" i="5"/>
  <c r="K63" i="5" s="1"/>
  <c r="J64" i="5"/>
  <c r="J63" i="5" s="1"/>
  <c r="I64" i="5"/>
  <c r="I63" i="5" s="1"/>
  <c r="H64" i="5"/>
  <c r="H63" i="5" s="1"/>
  <c r="G64" i="5"/>
  <c r="G63" i="5" s="1"/>
  <c r="N60" i="5"/>
  <c r="Q60" i="5" s="1"/>
  <c r="I59" i="5"/>
  <c r="I58" i="5" s="1"/>
  <c r="N58" i="5" s="1"/>
  <c r="Q58" i="5" s="1"/>
  <c r="P57" i="5"/>
  <c r="H99" i="10" s="1"/>
  <c r="N57" i="5"/>
  <c r="F99" i="10" s="1"/>
  <c r="O56" i="5"/>
  <c r="O55" i="5" s="1"/>
  <c r="O54" i="5" s="1"/>
  <c r="M56" i="5"/>
  <c r="M55" i="5" s="1"/>
  <c r="M54" i="5" s="1"/>
  <c r="M53" i="5" s="1"/>
  <c r="L56" i="5"/>
  <c r="L55" i="5" s="1"/>
  <c r="L54" i="5" s="1"/>
  <c r="L53" i="5" s="1"/>
  <c r="K56" i="5"/>
  <c r="K55" i="5" s="1"/>
  <c r="K54" i="5" s="1"/>
  <c r="K53" i="5" s="1"/>
  <c r="J56" i="5"/>
  <c r="J55" i="5" s="1"/>
  <c r="J54" i="5" s="1"/>
  <c r="J53" i="5" s="1"/>
  <c r="I56" i="5"/>
  <c r="F308" i="11" s="1"/>
  <c r="H56" i="5"/>
  <c r="E308" i="11" s="1"/>
  <c r="G56" i="5"/>
  <c r="P52" i="5"/>
  <c r="P51" i="5" s="1"/>
  <c r="N52" i="5"/>
  <c r="F64" i="10" s="1"/>
  <c r="O51" i="5"/>
  <c r="O50" i="5" s="1"/>
  <c r="G62" i="10" s="1"/>
  <c r="M51" i="5"/>
  <c r="M50" i="5" s="1"/>
  <c r="M49" i="5" s="1"/>
  <c r="M48" i="5" s="1"/>
  <c r="L51" i="5"/>
  <c r="L50" i="5" s="1"/>
  <c r="L49" i="5" s="1"/>
  <c r="L48" i="5" s="1"/>
  <c r="K51" i="5"/>
  <c r="K50" i="5" s="1"/>
  <c r="K49" i="5" s="1"/>
  <c r="K48" i="5" s="1"/>
  <c r="J51" i="5"/>
  <c r="J50" i="5" s="1"/>
  <c r="J49" i="5" s="1"/>
  <c r="J48" i="5" s="1"/>
  <c r="I51" i="5"/>
  <c r="I50" i="5" s="1"/>
  <c r="I49" i="5" s="1"/>
  <c r="I48" i="5" s="1"/>
  <c r="H51" i="5"/>
  <c r="H50" i="5" s="1"/>
  <c r="G51" i="5"/>
  <c r="P47" i="5"/>
  <c r="P46" i="5" s="1"/>
  <c r="N47" i="5"/>
  <c r="O46" i="5"/>
  <c r="O45" i="5" s="1"/>
  <c r="G68" i="10" s="1"/>
  <c r="M46" i="5"/>
  <c r="M45" i="5" s="1"/>
  <c r="L46" i="5"/>
  <c r="L45" i="5" s="1"/>
  <c r="K46" i="5"/>
  <c r="K45" i="5" s="1"/>
  <c r="J46" i="5"/>
  <c r="J45" i="5" s="1"/>
  <c r="I46" i="5"/>
  <c r="I45" i="5" s="1"/>
  <c r="H46" i="5"/>
  <c r="H45" i="5" s="1"/>
  <c r="G46" i="5"/>
  <c r="G45" i="5" s="1"/>
  <c r="P44" i="5"/>
  <c r="H67" i="10" s="1"/>
  <c r="N44" i="5"/>
  <c r="F67" i="10" s="1"/>
  <c r="O43" i="5"/>
  <c r="O42" i="5" s="1"/>
  <c r="G65" i="10" s="1"/>
  <c r="M43" i="5"/>
  <c r="M42" i="5" s="1"/>
  <c r="L43" i="5"/>
  <c r="L42" i="5" s="1"/>
  <c r="K43" i="5"/>
  <c r="K42" i="5" s="1"/>
  <c r="J43" i="5"/>
  <c r="J42" i="5" s="1"/>
  <c r="I43" i="5"/>
  <c r="I42" i="5" s="1"/>
  <c r="H43" i="5"/>
  <c r="H42" i="5" s="1"/>
  <c r="G43" i="5"/>
  <c r="O41" i="5"/>
  <c r="E379" i="11" s="1"/>
  <c r="N41" i="5"/>
  <c r="F61" i="10" s="1"/>
  <c r="M40" i="5"/>
  <c r="M39" i="5" s="1"/>
  <c r="L40" i="5"/>
  <c r="L39" i="5" s="1"/>
  <c r="K40" i="5"/>
  <c r="K39" i="5" s="1"/>
  <c r="J40" i="5"/>
  <c r="J39" i="5" s="1"/>
  <c r="I40" i="5"/>
  <c r="I39" i="5" s="1"/>
  <c r="H40" i="5"/>
  <c r="H39" i="5" s="1"/>
  <c r="G40" i="5"/>
  <c r="G39" i="5" s="1"/>
  <c r="N38" i="5"/>
  <c r="F58" i="10" s="1"/>
  <c r="P37" i="5"/>
  <c r="H57" i="10" s="1"/>
  <c r="O37" i="5"/>
  <c r="G57" i="10" s="1"/>
  <c r="M37" i="5"/>
  <c r="M36" i="5" s="1"/>
  <c r="L37" i="5"/>
  <c r="L36" i="5" s="1"/>
  <c r="K37" i="5"/>
  <c r="K36" i="5" s="1"/>
  <c r="J37" i="5"/>
  <c r="J36" i="5" s="1"/>
  <c r="I37" i="5"/>
  <c r="I36" i="5" s="1"/>
  <c r="H37" i="5"/>
  <c r="H36" i="5" s="1"/>
  <c r="G37" i="5"/>
  <c r="G36" i="5" s="1"/>
  <c r="N35" i="5"/>
  <c r="F55" i="10" s="1"/>
  <c r="P34" i="5"/>
  <c r="F329" i="11" s="1"/>
  <c r="F319" i="11" s="1"/>
  <c r="N34" i="5"/>
  <c r="D329" i="11" s="1"/>
  <c r="D319" i="11" s="1"/>
  <c r="P33" i="5"/>
  <c r="F328" i="11" s="1"/>
  <c r="O33" i="5"/>
  <c r="E328" i="11" s="1"/>
  <c r="M33" i="5"/>
  <c r="L33" i="5"/>
  <c r="K33" i="5"/>
  <c r="J33" i="5"/>
  <c r="I33" i="5"/>
  <c r="H33" i="5"/>
  <c r="G33" i="5"/>
  <c r="P32" i="5"/>
  <c r="H52" i="10" s="1"/>
  <c r="N32" i="5"/>
  <c r="D327" i="11" s="1"/>
  <c r="D317" i="11" s="1"/>
  <c r="O31" i="5"/>
  <c r="E326" i="11" s="1"/>
  <c r="M31" i="5"/>
  <c r="L31" i="5"/>
  <c r="K31" i="5"/>
  <c r="J31" i="5"/>
  <c r="I31" i="5"/>
  <c r="H31" i="5"/>
  <c r="G31" i="5"/>
  <c r="N30" i="5"/>
  <c r="D325" i="11" s="1"/>
  <c r="P29" i="5"/>
  <c r="F324" i="11" s="1"/>
  <c r="O29" i="5"/>
  <c r="E324" i="11" s="1"/>
  <c r="M29" i="5"/>
  <c r="L29" i="5"/>
  <c r="K29" i="5"/>
  <c r="J29" i="5"/>
  <c r="I29" i="5"/>
  <c r="H29" i="5"/>
  <c r="G29" i="5"/>
  <c r="N28" i="5"/>
  <c r="D323" i="11" s="1"/>
  <c r="P27" i="5"/>
  <c r="F322" i="11" s="1"/>
  <c r="O27" i="5"/>
  <c r="G47" i="10" s="1"/>
  <c r="M27" i="5"/>
  <c r="L27" i="5"/>
  <c r="K27" i="5"/>
  <c r="J27" i="5"/>
  <c r="I27" i="5"/>
  <c r="H27" i="5"/>
  <c r="G27" i="5"/>
  <c r="P23" i="5"/>
  <c r="F484" i="11" s="1"/>
  <c r="N23" i="5"/>
  <c r="O22" i="5"/>
  <c r="E483" i="11" s="1"/>
  <c r="M22" i="5"/>
  <c r="M21" i="5" s="1"/>
  <c r="L22" i="5"/>
  <c r="L21" i="5" s="1"/>
  <c r="K22" i="5"/>
  <c r="K21" i="5" s="1"/>
  <c r="J22" i="5"/>
  <c r="J21" i="5" s="1"/>
  <c r="I22" i="5"/>
  <c r="I21" i="5" s="1"/>
  <c r="H22" i="5"/>
  <c r="H21" i="5" s="1"/>
  <c r="G22" i="5"/>
  <c r="G21" i="5" s="1"/>
  <c r="P20" i="5"/>
  <c r="P19" i="5" s="1"/>
  <c r="N20" i="5"/>
  <c r="F19" i="10" s="1"/>
  <c r="O19" i="5"/>
  <c r="M19" i="5"/>
  <c r="M18" i="5" s="1"/>
  <c r="L19" i="5"/>
  <c r="L18" i="5" s="1"/>
  <c r="K19" i="5"/>
  <c r="K18" i="5" s="1"/>
  <c r="J19" i="5"/>
  <c r="J18" i="5" s="1"/>
  <c r="I19" i="5"/>
  <c r="I18" i="5" s="1"/>
  <c r="H19" i="5"/>
  <c r="H18" i="5" s="1"/>
  <c r="G19" i="5"/>
  <c r="N17" i="5"/>
  <c r="M16" i="5"/>
  <c r="M15" i="5" s="1"/>
  <c r="L16" i="5"/>
  <c r="L15" i="5" s="1"/>
  <c r="K16" i="5"/>
  <c r="K15" i="5" s="1"/>
  <c r="J16" i="5"/>
  <c r="J15" i="5" s="1"/>
  <c r="I16" i="5"/>
  <c r="I15" i="5" s="1"/>
  <c r="H16" i="5"/>
  <c r="H15" i="5" s="1"/>
  <c r="G16" i="5"/>
  <c r="G2" i="5"/>
  <c r="I614" i="10"/>
  <c r="I613" i="10"/>
  <c r="I612" i="10"/>
  <c r="I611" i="10"/>
  <c r="H610" i="10"/>
  <c r="G610" i="10"/>
  <c r="A610" i="10"/>
  <c r="E609" i="10"/>
  <c r="D609" i="10"/>
  <c r="C609" i="10"/>
  <c r="B609" i="10"/>
  <c r="A609" i="10"/>
  <c r="E608" i="10"/>
  <c r="D608" i="10"/>
  <c r="C608" i="10"/>
  <c r="B608" i="10"/>
  <c r="A608" i="10"/>
  <c r="D607" i="10"/>
  <c r="C607" i="10"/>
  <c r="B607" i="10"/>
  <c r="A607" i="10"/>
  <c r="D606" i="10"/>
  <c r="C606" i="10"/>
  <c r="B606" i="10"/>
  <c r="A606" i="10"/>
  <c r="G605" i="10"/>
  <c r="E605" i="10"/>
  <c r="D605" i="10"/>
  <c r="C605" i="10"/>
  <c r="B605" i="10"/>
  <c r="A605" i="10"/>
  <c r="E604" i="10"/>
  <c r="D604" i="10"/>
  <c r="C604" i="10"/>
  <c r="B604" i="10"/>
  <c r="A604" i="10"/>
  <c r="D603" i="10"/>
  <c r="C603" i="10"/>
  <c r="B603" i="10"/>
  <c r="A603" i="10"/>
  <c r="D602" i="10"/>
  <c r="C602" i="10"/>
  <c r="B602" i="10"/>
  <c r="A602" i="10"/>
  <c r="D601" i="10"/>
  <c r="C601" i="10"/>
  <c r="B601" i="10"/>
  <c r="A601" i="10"/>
  <c r="C600" i="10"/>
  <c r="B600" i="10"/>
  <c r="A600" i="10"/>
  <c r="B599" i="10"/>
  <c r="A599" i="10"/>
  <c r="H598" i="10"/>
  <c r="G598" i="10"/>
  <c r="E598" i="10"/>
  <c r="D598" i="10"/>
  <c r="C598" i="10"/>
  <c r="B598" i="10"/>
  <c r="A598" i="10"/>
  <c r="H597" i="10"/>
  <c r="E597" i="10"/>
  <c r="D597" i="10"/>
  <c r="C597" i="10"/>
  <c r="B597" i="10"/>
  <c r="A597" i="10"/>
  <c r="D596" i="10"/>
  <c r="C596" i="10"/>
  <c r="B596" i="10"/>
  <c r="A596" i="10"/>
  <c r="H595" i="10"/>
  <c r="G595" i="10"/>
  <c r="E595" i="10"/>
  <c r="D595" i="10"/>
  <c r="C595" i="10"/>
  <c r="B595" i="10"/>
  <c r="A595" i="10"/>
  <c r="E594" i="10"/>
  <c r="D594" i="10"/>
  <c r="C594" i="10"/>
  <c r="B594" i="10"/>
  <c r="A594" i="10"/>
  <c r="D593" i="10"/>
  <c r="C593" i="10"/>
  <c r="B593" i="10"/>
  <c r="A593" i="10"/>
  <c r="D592" i="10"/>
  <c r="C592" i="10"/>
  <c r="B592" i="10"/>
  <c r="A592" i="10"/>
  <c r="C591" i="10"/>
  <c r="B591" i="10"/>
  <c r="A591" i="10"/>
  <c r="H590" i="10"/>
  <c r="G590" i="10"/>
  <c r="E590" i="10"/>
  <c r="D590" i="10"/>
  <c r="C590" i="10"/>
  <c r="B590" i="10"/>
  <c r="A590" i="10"/>
  <c r="E589" i="10"/>
  <c r="D589" i="10"/>
  <c r="C589" i="10"/>
  <c r="B589" i="10"/>
  <c r="A589" i="10"/>
  <c r="D588" i="10"/>
  <c r="C588" i="10"/>
  <c r="B588" i="10"/>
  <c r="A588" i="10"/>
  <c r="D587" i="10"/>
  <c r="C587" i="10"/>
  <c r="B587" i="10"/>
  <c r="A587" i="10"/>
  <c r="C586" i="10"/>
  <c r="B586" i="10"/>
  <c r="A586" i="10"/>
  <c r="B585" i="10"/>
  <c r="A585" i="10"/>
  <c r="H584" i="10"/>
  <c r="G584" i="10"/>
  <c r="E584" i="10"/>
  <c r="D584" i="10"/>
  <c r="C584" i="10"/>
  <c r="B584" i="10"/>
  <c r="A584" i="10"/>
  <c r="E583" i="10"/>
  <c r="D583" i="10"/>
  <c r="C583" i="10"/>
  <c r="B583" i="10"/>
  <c r="A583" i="10"/>
  <c r="D582" i="10"/>
  <c r="C582" i="10"/>
  <c r="B582" i="10"/>
  <c r="A582" i="10"/>
  <c r="H581" i="10"/>
  <c r="G581" i="10"/>
  <c r="E581" i="10"/>
  <c r="D581" i="10"/>
  <c r="C581" i="10"/>
  <c r="B581" i="10"/>
  <c r="A581" i="10"/>
  <c r="E580" i="10"/>
  <c r="D580" i="10"/>
  <c r="C580" i="10"/>
  <c r="B580" i="10"/>
  <c r="A580" i="10"/>
  <c r="D579" i="10"/>
  <c r="C579" i="10"/>
  <c r="B579" i="10"/>
  <c r="A579" i="10"/>
  <c r="G578" i="10"/>
  <c r="E578" i="10"/>
  <c r="D578" i="10"/>
  <c r="C578" i="10"/>
  <c r="B578" i="10"/>
  <c r="A578" i="10"/>
  <c r="E577" i="10"/>
  <c r="D577" i="10"/>
  <c r="C577" i="10"/>
  <c r="B577" i="10"/>
  <c r="A577" i="10"/>
  <c r="D576" i="10"/>
  <c r="C576" i="10"/>
  <c r="B576" i="10"/>
  <c r="A576" i="10"/>
  <c r="G575" i="10"/>
  <c r="E575" i="10"/>
  <c r="D575" i="10"/>
  <c r="C575" i="10"/>
  <c r="B575" i="10"/>
  <c r="A575" i="10"/>
  <c r="E574" i="10"/>
  <c r="D574" i="10"/>
  <c r="C574" i="10"/>
  <c r="B574" i="10"/>
  <c r="A574" i="10"/>
  <c r="D573" i="10"/>
  <c r="C573" i="10"/>
  <c r="B573" i="10"/>
  <c r="A573" i="10"/>
  <c r="G572" i="10"/>
  <c r="E572" i="10"/>
  <c r="D572" i="10"/>
  <c r="C572" i="10"/>
  <c r="B572" i="10"/>
  <c r="A572" i="10"/>
  <c r="E571" i="10"/>
  <c r="D571" i="10"/>
  <c r="C571" i="10"/>
  <c r="B571" i="10"/>
  <c r="A571" i="10"/>
  <c r="G570" i="10"/>
  <c r="E570" i="10"/>
  <c r="D570" i="10"/>
  <c r="C570" i="10"/>
  <c r="B570" i="10"/>
  <c r="A570" i="10"/>
  <c r="E569" i="10"/>
  <c r="D569" i="10"/>
  <c r="C569" i="10"/>
  <c r="B569" i="10"/>
  <c r="A569" i="10"/>
  <c r="G568" i="10"/>
  <c r="E568" i="10"/>
  <c r="D568" i="10"/>
  <c r="C568" i="10"/>
  <c r="B568" i="10"/>
  <c r="A568" i="10"/>
  <c r="E567" i="10"/>
  <c r="D567" i="10"/>
  <c r="C567" i="10"/>
  <c r="B567" i="10"/>
  <c r="A567" i="10"/>
  <c r="D566" i="10"/>
  <c r="C566" i="10"/>
  <c r="B566" i="10"/>
  <c r="A566" i="10"/>
  <c r="D565" i="10"/>
  <c r="C565" i="10"/>
  <c r="B565" i="10"/>
  <c r="A565" i="10"/>
  <c r="D564" i="10"/>
  <c r="C564" i="10"/>
  <c r="B564" i="10"/>
  <c r="A564" i="10"/>
  <c r="C563" i="10"/>
  <c r="B563" i="10"/>
  <c r="A563" i="10"/>
  <c r="G562" i="10"/>
  <c r="E562" i="10"/>
  <c r="D562" i="10"/>
  <c r="C562" i="10"/>
  <c r="B562" i="10"/>
  <c r="A562" i="10"/>
  <c r="E561" i="10"/>
  <c r="D561" i="10"/>
  <c r="C561" i="10"/>
  <c r="B561" i="10"/>
  <c r="A561" i="10"/>
  <c r="D560" i="10"/>
  <c r="C560" i="10"/>
  <c r="B560" i="10"/>
  <c r="A560" i="10"/>
  <c r="D559" i="10"/>
  <c r="C559" i="10"/>
  <c r="B559" i="10"/>
  <c r="A559" i="10"/>
  <c r="H558" i="10"/>
  <c r="G558" i="10"/>
  <c r="E558" i="10"/>
  <c r="D558" i="10"/>
  <c r="C558" i="10"/>
  <c r="B558" i="10"/>
  <c r="A558" i="10"/>
  <c r="E557" i="10"/>
  <c r="D557" i="10"/>
  <c r="C557" i="10"/>
  <c r="B557" i="10"/>
  <c r="A557" i="10"/>
  <c r="D556" i="10"/>
  <c r="C556" i="10"/>
  <c r="B556" i="10"/>
  <c r="A556" i="10"/>
  <c r="H555" i="10"/>
  <c r="G555" i="10"/>
  <c r="E555" i="10"/>
  <c r="D555" i="10"/>
  <c r="C555" i="10"/>
  <c r="B555" i="10"/>
  <c r="A555" i="10"/>
  <c r="E554" i="10"/>
  <c r="D554" i="10"/>
  <c r="C554" i="10"/>
  <c r="B554" i="10"/>
  <c r="A554" i="10"/>
  <c r="D553" i="10"/>
  <c r="C553" i="10"/>
  <c r="B553" i="10"/>
  <c r="A553" i="10"/>
  <c r="H552" i="10"/>
  <c r="G552" i="10"/>
  <c r="E552" i="10"/>
  <c r="D552" i="10"/>
  <c r="C552" i="10"/>
  <c r="B552" i="10"/>
  <c r="A552" i="10"/>
  <c r="E551" i="10"/>
  <c r="D551" i="10"/>
  <c r="C551" i="10"/>
  <c r="B551" i="10"/>
  <c r="A551" i="10"/>
  <c r="D550" i="10"/>
  <c r="C550" i="10"/>
  <c r="B550" i="10"/>
  <c r="A550" i="10"/>
  <c r="G549" i="10"/>
  <c r="F549" i="10"/>
  <c r="E549" i="10"/>
  <c r="D549" i="10"/>
  <c r="C549" i="10"/>
  <c r="B549" i="10"/>
  <c r="A549" i="10"/>
  <c r="E548" i="10"/>
  <c r="D548" i="10"/>
  <c r="C548" i="10"/>
  <c r="B548" i="10"/>
  <c r="A548" i="10"/>
  <c r="D547" i="10"/>
  <c r="C547" i="10"/>
  <c r="B547" i="10"/>
  <c r="A547" i="10"/>
  <c r="G546" i="10"/>
  <c r="E546" i="10"/>
  <c r="D546" i="10"/>
  <c r="C546" i="10"/>
  <c r="B546" i="10"/>
  <c r="A546" i="10"/>
  <c r="E545" i="10"/>
  <c r="D545" i="10"/>
  <c r="C545" i="10"/>
  <c r="B545" i="10"/>
  <c r="A545" i="10"/>
  <c r="D544" i="10"/>
  <c r="C544" i="10"/>
  <c r="B544" i="10"/>
  <c r="A544" i="10"/>
  <c r="G543" i="10"/>
  <c r="F543" i="10"/>
  <c r="E543" i="10"/>
  <c r="D543" i="10"/>
  <c r="C543" i="10"/>
  <c r="B543" i="10"/>
  <c r="A543" i="10"/>
  <c r="E542" i="10"/>
  <c r="D542" i="10"/>
  <c r="C542" i="10"/>
  <c r="B542" i="10"/>
  <c r="A542" i="10"/>
  <c r="D541" i="10"/>
  <c r="C541" i="10"/>
  <c r="B541" i="10"/>
  <c r="A541" i="10"/>
  <c r="H540" i="10"/>
  <c r="G540" i="10"/>
  <c r="F540" i="10"/>
  <c r="E540" i="10"/>
  <c r="D540" i="10"/>
  <c r="C540" i="10"/>
  <c r="B540" i="10"/>
  <c r="A540" i="10"/>
  <c r="E539" i="10"/>
  <c r="D539" i="10"/>
  <c r="C539" i="10"/>
  <c r="B539" i="10"/>
  <c r="A539" i="10"/>
  <c r="D538" i="10"/>
  <c r="C538" i="10"/>
  <c r="B538" i="10"/>
  <c r="A538" i="10"/>
  <c r="H537" i="10"/>
  <c r="G537" i="10"/>
  <c r="E537" i="10"/>
  <c r="D537" i="10"/>
  <c r="C537" i="10"/>
  <c r="B537" i="10"/>
  <c r="A537" i="10"/>
  <c r="E536" i="10"/>
  <c r="D536" i="10"/>
  <c r="C536" i="10"/>
  <c r="B536" i="10"/>
  <c r="A536" i="10"/>
  <c r="D535" i="10"/>
  <c r="C535" i="10"/>
  <c r="B535" i="10"/>
  <c r="A535" i="10"/>
  <c r="H534" i="10"/>
  <c r="G534" i="10"/>
  <c r="E534" i="10"/>
  <c r="D534" i="10"/>
  <c r="C534" i="10"/>
  <c r="B534" i="10"/>
  <c r="A534" i="10"/>
  <c r="E533" i="10"/>
  <c r="D533" i="10"/>
  <c r="C533" i="10"/>
  <c r="B533" i="10"/>
  <c r="A533" i="10"/>
  <c r="D532" i="10"/>
  <c r="C532" i="10"/>
  <c r="B532" i="10"/>
  <c r="A532" i="10"/>
  <c r="H531" i="10"/>
  <c r="G531" i="10"/>
  <c r="E531" i="10"/>
  <c r="D531" i="10"/>
  <c r="C531" i="10"/>
  <c r="B531" i="10"/>
  <c r="A531" i="10"/>
  <c r="E530" i="10"/>
  <c r="D530" i="10"/>
  <c r="C530" i="10"/>
  <c r="B530" i="10"/>
  <c r="A530" i="10"/>
  <c r="D529" i="10"/>
  <c r="C529" i="10"/>
  <c r="B529" i="10"/>
  <c r="A529" i="10"/>
  <c r="G528" i="10"/>
  <c r="E528" i="10"/>
  <c r="D528" i="10"/>
  <c r="C528" i="10"/>
  <c r="B528" i="10"/>
  <c r="A528" i="10"/>
  <c r="E527" i="10"/>
  <c r="D527" i="10"/>
  <c r="C527" i="10"/>
  <c r="B527" i="10"/>
  <c r="A527" i="10"/>
  <c r="D526" i="10"/>
  <c r="C526" i="10"/>
  <c r="B526" i="10"/>
  <c r="A526" i="10"/>
  <c r="H525" i="10"/>
  <c r="G525" i="10"/>
  <c r="E525" i="10"/>
  <c r="D525" i="10"/>
  <c r="C525" i="10"/>
  <c r="B525" i="10"/>
  <c r="A525" i="10"/>
  <c r="H524" i="10"/>
  <c r="E524" i="10"/>
  <c r="D524" i="10"/>
  <c r="C524" i="10"/>
  <c r="B524" i="10"/>
  <c r="A524" i="10"/>
  <c r="D523" i="10"/>
  <c r="C523" i="10"/>
  <c r="B523" i="10"/>
  <c r="A523" i="10"/>
  <c r="G522" i="10"/>
  <c r="E522" i="10"/>
  <c r="D522" i="10"/>
  <c r="C522" i="10"/>
  <c r="B522" i="10"/>
  <c r="A522" i="10"/>
  <c r="E521" i="10"/>
  <c r="D521" i="10"/>
  <c r="C521" i="10"/>
  <c r="B521" i="10"/>
  <c r="A521" i="10"/>
  <c r="D520" i="10"/>
  <c r="C520" i="10"/>
  <c r="B520" i="10"/>
  <c r="A520" i="10"/>
  <c r="G519" i="10"/>
  <c r="E519" i="10"/>
  <c r="D519" i="10"/>
  <c r="C519" i="10"/>
  <c r="B519" i="10"/>
  <c r="A519" i="10"/>
  <c r="E518" i="10"/>
  <c r="D518" i="10"/>
  <c r="C518" i="10"/>
  <c r="B518" i="10"/>
  <c r="A518" i="10"/>
  <c r="D517" i="10"/>
  <c r="C517" i="10"/>
  <c r="B517" i="10"/>
  <c r="A517" i="10"/>
  <c r="G516" i="10"/>
  <c r="E516" i="10"/>
  <c r="D516" i="10"/>
  <c r="C516" i="10"/>
  <c r="B516" i="10"/>
  <c r="A516" i="10"/>
  <c r="E515" i="10"/>
  <c r="D515" i="10"/>
  <c r="C515" i="10"/>
  <c r="B515" i="10"/>
  <c r="A515" i="10"/>
  <c r="D514" i="10"/>
  <c r="C514" i="10"/>
  <c r="B514" i="10"/>
  <c r="A514" i="10"/>
  <c r="G513" i="10"/>
  <c r="E513" i="10"/>
  <c r="D513" i="10"/>
  <c r="C513" i="10"/>
  <c r="B513" i="10"/>
  <c r="A513" i="10"/>
  <c r="E512" i="10"/>
  <c r="D512" i="10"/>
  <c r="C512" i="10"/>
  <c r="B512" i="10"/>
  <c r="A512" i="10"/>
  <c r="D511" i="10"/>
  <c r="C511" i="10"/>
  <c r="B511" i="10"/>
  <c r="A511" i="10"/>
  <c r="E510" i="10"/>
  <c r="D510" i="10"/>
  <c r="C510" i="10"/>
  <c r="B510" i="10"/>
  <c r="A510" i="10"/>
  <c r="E509" i="10"/>
  <c r="D509" i="10"/>
  <c r="C509" i="10"/>
  <c r="B509" i="10"/>
  <c r="A509" i="10"/>
  <c r="D508" i="10"/>
  <c r="C508" i="10"/>
  <c r="B508" i="10"/>
  <c r="A508" i="10"/>
  <c r="G507" i="10"/>
  <c r="E507" i="10"/>
  <c r="D507" i="10"/>
  <c r="C507" i="10"/>
  <c r="B507" i="10"/>
  <c r="A507" i="10"/>
  <c r="E506" i="10"/>
  <c r="D506" i="10"/>
  <c r="C506" i="10"/>
  <c r="B506" i="10"/>
  <c r="A506" i="10"/>
  <c r="D505" i="10"/>
  <c r="C505" i="10"/>
  <c r="B505" i="10"/>
  <c r="A505" i="10"/>
  <c r="H504" i="10"/>
  <c r="G504" i="10"/>
  <c r="E504" i="10"/>
  <c r="D504" i="10"/>
  <c r="C504" i="10"/>
  <c r="B504" i="10"/>
  <c r="A504" i="10"/>
  <c r="E503" i="10"/>
  <c r="D503" i="10"/>
  <c r="C503" i="10"/>
  <c r="B503" i="10"/>
  <c r="A503" i="10"/>
  <c r="D502" i="10"/>
  <c r="C502" i="10"/>
  <c r="B502" i="10"/>
  <c r="A502" i="10"/>
  <c r="H501" i="10"/>
  <c r="G501" i="10"/>
  <c r="E501" i="10"/>
  <c r="D501" i="10"/>
  <c r="C501" i="10"/>
  <c r="B501" i="10"/>
  <c r="A501" i="10"/>
  <c r="E500" i="10"/>
  <c r="D500" i="10"/>
  <c r="C500" i="10"/>
  <c r="B500" i="10"/>
  <c r="A500" i="10"/>
  <c r="D499" i="10"/>
  <c r="C499" i="10"/>
  <c r="B499" i="10"/>
  <c r="A499" i="10"/>
  <c r="G498" i="10"/>
  <c r="E498" i="10"/>
  <c r="D498" i="10"/>
  <c r="C498" i="10"/>
  <c r="B498" i="10"/>
  <c r="A498" i="10"/>
  <c r="E497" i="10"/>
  <c r="D497" i="10"/>
  <c r="C497" i="10"/>
  <c r="B497" i="10"/>
  <c r="A497" i="10"/>
  <c r="D496" i="10"/>
  <c r="C496" i="10"/>
  <c r="B496" i="10"/>
  <c r="A496" i="10"/>
  <c r="G495" i="10"/>
  <c r="E495" i="10"/>
  <c r="D495" i="10"/>
  <c r="C495" i="10"/>
  <c r="B495" i="10"/>
  <c r="A495" i="10"/>
  <c r="E494" i="10"/>
  <c r="D494" i="10"/>
  <c r="C494" i="10"/>
  <c r="B494" i="10"/>
  <c r="A494" i="10"/>
  <c r="D493" i="10"/>
  <c r="C493" i="10"/>
  <c r="B493" i="10"/>
  <c r="A493" i="10"/>
  <c r="G492" i="10"/>
  <c r="E492" i="10"/>
  <c r="D492" i="10"/>
  <c r="C492" i="10"/>
  <c r="B492" i="10"/>
  <c r="A492" i="10"/>
  <c r="G491" i="10"/>
  <c r="E491" i="10"/>
  <c r="D491" i="10"/>
  <c r="C491" i="10"/>
  <c r="B491" i="10"/>
  <c r="A491" i="10"/>
  <c r="D490" i="10"/>
  <c r="C490" i="10"/>
  <c r="B490" i="10"/>
  <c r="A490" i="10"/>
  <c r="G489" i="10"/>
  <c r="E489" i="10"/>
  <c r="D489" i="10"/>
  <c r="C489" i="10"/>
  <c r="B489" i="10"/>
  <c r="A489" i="10"/>
  <c r="E488" i="10"/>
  <c r="D488" i="10"/>
  <c r="C488" i="10"/>
  <c r="B488" i="10"/>
  <c r="A488" i="10"/>
  <c r="D487" i="10"/>
  <c r="C487" i="10"/>
  <c r="B487" i="10"/>
  <c r="A487" i="10"/>
  <c r="D486" i="10"/>
  <c r="C486" i="10"/>
  <c r="B486" i="10"/>
  <c r="A486" i="10"/>
  <c r="D485" i="10"/>
  <c r="C485" i="10"/>
  <c r="B485" i="10"/>
  <c r="A485" i="10"/>
  <c r="C484" i="10"/>
  <c r="B484" i="10"/>
  <c r="A484" i="10"/>
  <c r="B483" i="10"/>
  <c r="A483" i="10"/>
  <c r="E482" i="10"/>
  <c r="D482" i="10"/>
  <c r="C482" i="10"/>
  <c r="B482" i="10"/>
  <c r="A482" i="10"/>
  <c r="E481" i="10"/>
  <c r="D481" i="10"/>
  <c r="C481" i="10"/>
  <c r="B481" i="10"/>
  <c r="A481" i="10"/>
  <c r="D480" i="10"/>
  <c r="C480" i="10"/>
  <c r="B480" i="10"/>
  <c r="A480" i="10"/>
  <c r="D479" i="10"/>
  <c r="C479" i="10"/>
  <c r="B479" i="10"/>
  <c r="A479" i="10"/>
  <c r="C478" i="10"/>
  <c r="B478" i="10"/>
  <c r="A478" i="10"/>
  <c r="E477" i="10"/>
  <c r="D477" i="10"/>
  <c r="C477" i="10"/>
  <c r="B477" i="10"/>
  <c r="A477" i="10"/>
  <c r="E476" i="10"/>
  <c r="D476" i="10"/>
  <c r="C476" i="10"/>
  <c r="B476" i="10"/>
  <c r="A476" i="10"/>
  <c r="D475" i="10"/>
  <c r="C475" i="10"/>
  <c r="B475" i="10"/>
  <c r="A475" i="10"/>
  <c r="E474" i="10"/>
  <c r="D474" i="10"/>
  <c r="C474" i="10"/>
  <c r="B474" i="10"/>
  <c r="A474" i="10"/>
  <c r="E473" i="10"/>
  <c r="D473" i="10"/>
  <c r="C473" i="10"/>
  <c r="B473" i="10"/>
  <c r="A473" i="10"/>
  <c r="D472" i="10"/>
  <c r="C472" i="10"/>
  <c r="B472" i="10"/>
  <c r="A472" i="10"/>
  <c r="D471" i="10"/>
  <c r="C471" i="10"/>
  <c r="B471" i="10"/>
  <c r="A471" i="10"/>
  <c r="G470" i="10"/>
  <c r="E470" i="10"/>
  <c r="D470" i="10"/>
  <c r="C470" i="10"/>
  <c r="B470" i="10"/>
  <c r="A470" i="10"/>
  <c r="E469" i="10"/>
  <c r="D469" i="10"/>
  <c r="C469" i="10"/>
  <c r="B469" i="10"/>
  <c r="A469" i="10"/>
  <c r="D468" i="10"/>
  <c r="C468" i="10"/>
  <c r="B468" i="10"/>
  <c r="A468" i="10"/>
  <c r="D467" i="10"/>
  <c r="C467" i="10"/>
  <c r="B467" i="10"/>
  <c r="A467" i="10"/>
  <c r="H466" i="10"/>
  <c r="G466" i="10"/>
  <c r="E466" i="10"/>
  <c r="D466" i="10"/>
  <c r="C466" i="10"/>
  <c r="B466" i="10"/>
  <c r="A466" i="10"/>
  <c r="E465" i="10"/>
  <c r="D465" i="10"/>
  <c r="C465" i="10"/>
  <c r="B465" i="10"/>
  <c r="A465" i="10"/>
  <c r="D464" i="10"/>
  <c r="C464" i="10"/>
  <c r="B464" i="10"/>
  <c r="A464" i="10"/>
  <c r="D463" i="10"/>
  <c r="C463" i="10"/>
  <c r="B463" i="10"/>
  <c r="A463" i="10"/>
  <c r="C462" i="10"/>
  <c r="B462" i="10"/>
  <c r="A462" i="10"/>
  <c r="G461" i="10"/>
  <c r="E461" i="10"/>
  <c r="D461" i="10"/>
  <c r="C461" i="10"/>
  <c r="B461" i="10"/>
  <c r="A461" i="10"/>
  <c r="G460" i="10"/>
  <c r="E460" i="10"/>
  <c r="D460" i="10"/>
  <c r="C460" i="10"/>
  <c r="B460" i="10"/>
  <c r="A460" i="10"/>
  <c r="D459" i="10"/>
  <c r="C459" i="10"/>
  <c r="B459" i="10"/>
  <c r="A459" i="10"/>
  <c r="G458" i="10"/>
  <c r="E458" i="10"/>
  <c r="D458" i="10"/>
  <c r="C458" i="10"/>
  <c r="B458" i="10"/>
  <c r="A458" i="10"/>
  <c r="E457" i="10"/>
  <c r="D457" i="10"/>
  <c r="C457" i="10"/>
  <c r="B457" i="10"/>
  <c r="A457" i="10"/>
  <c r="D456" i="10"/>
  <c r="C456" i="10"/>
  <c r="B456" i="10"/>
  <c r="A456" i="10"/>
  <c r="G455" i="10"/>
  <c r="E455" i="10"/>
  <c r="D455" i="10"/>
  <c r="C455" i="10"/>
  <c r="B455" i="10"/>
  <c r="A455" i="10"/>
  <c r="E454" i="10"/>
  <c r="D454" i="10"/>
  <c r="C454" i="10"/>
  <c r="B454" i="10"/>
  <c r="A454" i="10"/>
  <c r="D453" i="10"/>
  <c r="C453" i="10"/>
  <c r="B453" i="10"/>
  <c r="A453" i="10"/>
  <c r="G452" i="10"/>
  <c r="E452" i="10"/>
  <c r="D452" i="10"/>
  <c r="C452" i="10"/>
  <c r="B452" i="10"/>
  <c r="A452" i="10"/>
  <c r="E451" i="10"/>
  <c r="D451" i="10"/>
  <c r="C451" i="10"/>
  <c r="B451" i="10"/>
  <c r="A451" i="10"/>
  <c r="G450" i="10"/>
  <c r="E450" i="10"/>
  <c r="D450" i="10"/>
  <c r="C450" i="10"/>
  <c r="B450" i="10"/>
  <c r="A450" i="10"/>
  <c r="E449" i="10"/>
  <c r="D449" i="10"/>
  <c r="C449" i="10"/>
  <c r="B449" i="10"/>
  <c r="A449" i="10"/>
  <c r="G448" i="10"/>
  <c r="E448" i="10"/>
  <c r="D448" i="10"/>
  <c r="C448" i="10"/>
  <c r="B448" i="10"/>
  <c r="A448" i="10"/>
  <c r="E447" i="10"/>
  <c r="D447" i="10"/>
  <c r="C447" i="10"/>
  <c r="B447" i="10"/>
  <c r="A447" i="10"/>
  <c r="D446" i="10"/>
  <c r="C446" i="10"/>
  <c r="B446" i="10"/>
  <c r="A446" i="10"/>
  <c r="D445" i="10"/>
  <c r="C445" i="10"/>
  <c r="B445" i="10"/>
  <c r="A445" i="10"/>
  <c r="D444" i="10"/>
  <c r="C444" i="10"/>
  <c r="B444" i="10"/>
  <c r="A444" i="10"/>
  <c r="C443" i="10"/>
  <c r="B443" i="10"/>
  <c r="A443" i="10"/>
  <c r="B442" i="10"/>
  <c r="A442" i="10"/>
  <c r="G441" i="10"/>
  <c r="C441" i="10"/>
  <c r="B441" i="10"/>
  <c r="A441" i="10"/>
  <c r="C440" i="10"/>
  <c r="B440" i="10"/>
  <c r="A440" i="10"/>
  <c r="C439" i="10"/>
  <c r="B439" i="10"/>
  <c r="A439" i="10"/>
  <c r="C438" i="10"/>
  <c r="B438" i="10"/>
  <c r="A438" i="10"/>
  <c r="C437" i="10"/>
  <c r="B437" i="10"/>
  <c r="A437" i="10"/>
  <c r="B436" i="10"/>
  <c r="A436" i="10"/>
  <c r="H435" i="10"/>
  <c r="C435" i="10"/>
  <c r="B435" i="10"/>
  <c r="A435" i="10"/>
  <c r="H434" i="10"/>
  <c r="H433" i="10" s="1"/>
  <c r="H432" i="10" s="1"/>
  <c r="G434" i="10"/>
  <c r="E434" i="10"/>
  <c r="D434" i="10"/>
  <c r="C434" i="10"/>
  <c r="B434" i="10"/>
  <c r="A434" i="10"/>
  <c r="E433" i="10"/>
  <c r="C433" i="10"/>
  <c r="B433" i="10"/>
  <c r="A433" i="10"/>
  <c r="C432" i="10"/>
  <c r="B432" i="10"/>
  <c r="A432" i="10"/>
  <c r="H431" i="10"/>
  <c r="H430" i="10" s="1"/>
  <c r="H429" i="10" s="1"/>
  <c r="G431" i="10"/>
  <c r="G430" i="10" s="1"/>
  <c r="G429" i="10" s="1"/>
  <c r="F431" i="10"/>
  <c r="F430" i="10" s="1"/>
  <c r="E431" i="10"/>
  <c r="D431" i="10"/>
  <c r="C431" i="10"/>
  <c r="B431" i="10"/>
  <c r="A431" i="10"/>
  <c r="E430" i="10"/>
  <c r="D430" i="10"/>
  <c r="C430" i="10"/>
  <c r="B430" i="10"/>
  <c r="A430" i="10"/>
  <c r="D429" i="10"/>
  <c r="C429" i="10"/>
  <c r="B429" i="10"/>
  <c r="A429" i="10"/>
  <c r="H428" i="10"/>
  <c r="G428" i="10"/>
  <c r="E428" i="10"/>
  <c r="D428" i="10"/>
  <c r="C428" i="10"/>
  <c r="B428" i="10"/>
  <c r="A428" i="10"/>
  <c r="H427" i="10"/>
  <c r="E427" i="10"/>
  <c r="D427" i="10"/>
  <c r="C427" i="10"/>
  <c r="B427" i="10"/>
  <c r="A427" i="10"/>
  <c r="H426" i="10"/>
  <c r="D426" i="10"/>
  <c r="C426" i="10"/>
  <c r="B426" i="10"/>
  <c r="A426" i="10"/>
  <c r="G425" i="10"/>
  <c r="E425" i="10"/>
  <c r="D425" i="10"/>
  <c r="C425" i="10"/>
  <c r="B425" i="10"/>
  <c r="A425" i="10"/>
  <c r="E424" i="10"/>
  <c r="D424" i="10"/>
  <c r="C424" i="10"/>
  <c r="B424" i="10"/>
  <c r="A424" i="10"/>
  <c r="E423" i="10"/>
  <c r="D423" i="10"/>
  <c r="C423" i="10"/>
  <c r="B423" i="10"/>
  <c r="A423" i="10"/>
  <c r="H422" i="10"/>
  <c r="G422" i="10"/>
  <c r="E422" i="10"/>
  <c r="D422" i="10"/>
  <c r="C422" i="10"/>
  <c r="B422" i="10"/>
  <c r="A422" i="10"/>
  <c r="E421" i="10"/>
  <c r="D421" i="10"/>
  <c r="C421" i="10"/>
  <c r="B421" i="10"/>
  <c r="A421" i="10"/>
  <c r="D420" i="10"/>
  <c r="C420" i="10"/>
  <c r="B420" i="10"/>
  <c r="A420" i="10"/>
  <c r="G419" i="10"/>
  <c r="E419" i="10"/>
  <c r="D419" i="10"/>
  <c r="C419" i="10"/>
  <c r="B419" i="10"/>
  <c r="A419" i="10"/>
  <c r="E418" i="10"/>
  <c r="D418" i="10"/>
  <c r="C418" i="10"/>
  <c r="B418" i="10"/>
  <c r="A418" i="10"/>
  <c r="D417" i="10"/>
  <c r="C417" i="10"/>
  <c r="B417" i="10"/>
  <c r="A417" i="10"/>
  <c r="G416" i="10"/>
  <c r="E416" i="10"/>
  <c r="D416" i="10"/>
  <c r="C416" i="10"/>
  <c r="B416" i="10"/>
  <c r="A416" i="10"/>
  <c r="E415" i="10"/>
  <c r="D415" i="10"/>
  <c r="C415" i="10"/>
  <c r="B415" i="10"/>
  <c r="A415" i="10"/>
  <c r="D414" i="10"/>
  <c r="C414" i="10"/>
  <c r="B414" i="10"/>
  <c r="A414" i="10"/>
  <c r="D413" i="10"/>
  <c r="C413" i="10"/>
  <c r="B413" i="10"/>
  <c r="A413" i="10"/>
  <c r="G412" i="10"/>
  <c r="E412" i="10"/>
  <c r="D412" i="10"/>
  <c r="C412" i="10"/>
  <c r="B412" i="10"/>
  <c r="A412" i="10"/>
  <c r="E411" i="10"/>
  <c r="D411" i="10"/>
  <c r="C411" i="10"/>
  <c r="B411" i="10"/>
  <c r="A411" i="10"/>
  <c r="D410" i="10"/>
  <c r="C410" i="10"/>
  <c r="B410" i="10"/>
  <c r="A410" i="10"/>
  <c r="D409" i="10"/>
  <c r="C409" i="10"/>
  <c r="B409" i="10"/>
  <c r="A409" i="10"/>
  <c r="D408" i="10"/>
  <c r="C408" i="10"/>
  <c r="B408" i="10"/>
  <c r="A408" i="10"/>
  <c r="C407" i="10"/>
  <c r="B407" i="10"/>
  <c r="A407" i="10"/>
  <c r="E406" i="10"/>
  <c r="D406" i="10"/>
  <c r="C406" i="10"/>
  <c r="B406" i="10"/>
  <c r="A406" i="10"/>
  <c r="E405" i="10"/>
  <c r="D405" i="10"/>
  <c r="C405" i="10"/>
  <c r="B405" i="10"/>
  <c r="A405" i="10"/>
  <c r="D404" i="10"/>
  <c r="C404" i="10"/>
  <c r="B404" i="10"/>
  <c r="A404" i="10"/>
  <c r="E403" i="10"/>
  <c r="D403" i="10"/>
  <c r="C403" i="10"/>
  <c r="B403" i="10"/>
  <c r="A403" i="10"/>
  <c r="E402" i="10"/>
  <c r="D402" i="10"/>
  <c r="C402" i="10"/>
  <c r="B402" i="10"/>
  <c r="A402" i="10"/>
  <c r="D401" i="10"/>
  <c r="C401" i="10"/>
  <c r="B401" i="10"/>
  <c r="A401" i="10"/>
  <c r="E400" i="10"/>
  <c r="D400" i="10"/>
  <c r="C400" i="10"/>
  <c r="B400" i="10"/>
  <c r="A400" i="10"/>
  <c r="E399" i="10"/>
  <c r="D399" i="10"/>
  <c r="C399" i="10"/>
  <c r="B399" i="10"/>
  <c r="A399" i="10"/>
  <c r="D398" i="10"/>
  <c r="C398" i="10"/>
  <c r="B398" i="10"/>
  <c r="A398" i="10"/>
  <c r="D397" i="10"/>
  <c r="C397" i="10"/>
  <c r="B397" i="10"/>
  <c r="A397" i="10"/>
  <c r="H396" i="10"/>
  <c r="G396" i="10"/>
  <c r="F396" i="10"/>
  <c r="E396" i="10"/>
  <c r="D396" i="10"/>
  <c r="C396" i="10"/>
  <c r="B396" i="10"/>
  <c r="A396" i="10"/>
  <c r="E395" i="10"/>
  <c r="D395" i="10"/>
  <c r="C395" i="10"/>
  <c r="B395" i="10"/>
  <c r="A395" i="10"/>
  <c r="D394" i="10"/>
  <c r="C394" i="10"/>
  <c r="B394" i="10"/>
  <c r="A394" i="10"/>
  <c r="D393" i="10"/>
  <c r="C393" i="10"/>
  <c r="B393" i="10"/>
  <c r="A393" i="10"/>
  <c r="G392" i="10"/>
  <c r="E392" i="10"/>
  <c r="D392" i="10"/>
  <c r="C392" i="10"/>
  <c r="B392" i="10"/>
  <c r="A392" i="10"/>
  <c r="E391" i="10"/>
  <c r="D391" i="10"/>
  <c r="C391" i="10"/>
  <c r="B391" i="10"/>
  <c r="A391" i="10"/>
  <c r="D390" i="10"/>
  <c r="C390" i="10"/>
  <c r="B390" i="10"/>
  <c r="A390" i="10"/>
  <c r="G389" i="10"/>
  <c r="F389" i="10"/>
  <c r="E389" i="10"/>
  <c r="D389" i="10"/>
  <c r="C389" i="10"/>
  <c r="B389" i="10"/>
  <c r="A389" i="10"/>
  <c r="E388" i="10"/>
  <c r="D388" i="10"/>
  <c r="C388" i="10"/>
  <c r="B388" i="10"/>
  <c r="A388" i="10"/>
  <c r="D387" i="10"/>
  <c r="C387" i="10"/>
  <c r="B387" i="10"/>
  <c r="A387" i="10"/>
  <c r="G386" i="10"/>
  <c r="F386" i="10"/>
  <c r="E386" i="10"/>
  <c r="D386" i="10"/>
  <c r="C386" i="10"/>
  <c r="B386" i="10"/>
  <c r="A386" i="10"/>
  <c r="E385" i="10"/>
  <c r="D385" i="10"/>
  <c r="C385" i="10"/>
  <c r="B385" i="10"/>
  <c r="A385" i="10"/>
  <c r="D384" i="10"/>
  <c r="C384" i="10"/>
  <c r="B384" i="10"/>
  <c r="A384" i="10"/>
  <c r="E383" i="10"/>
  <c r="D383" i="10"/>
  <c r="C383" i="10"/>
  <c r="B383" i="10"/>
  <c r="A383" i="10"/>
  <c r="E382" i="10"/>
  <c r="D382" i="10"/>
  <c r="C382" i="10"/>
  <c r="B382" i="10"/>
  <c r="A382" i="10"/>
  <c r="D381" i="10"/>
  <c r="C381" i="10"/>
  <c r="B381" i="10"/>
  <c r="A381" i="10"/>
  <c r="E380" i="10"/>
  <c r="D380" i="10"/>
  <c r="C380" i="10"/>
  <c r="B380" i="10"/>
  <c r="A380" i="10"/>
  <c r="E379" i="10"/>
  <c r="D379" i="10"/>
  <c r="C379" i="10"/>
  <c r="B379" i="10"/>
  <c r="A379" i="10"/>
  <c r="D378" i="10"/>
  <c r="C378" i="10"/>
  <c r="B378" i="10"/>
  <c r="A378" i="10"/>
  <c r="D377" i="10"/>
  <c r="C377" i="10"/>
  <c r="B377" i="10"/>
  <c r="A377" i="10"/>
  <c r="D376" i="10"/>
  <c r="C376" i="10"/>
  <c r="B376" i="10"/>
  <c r="A376" i="10"/>
  <c r="C375" i="10"/>
  <c r="B375" i="10"/>
  <c r="A375" i="10"/>
  <c r="G374" i="10"/>
  <c r="D374" i="10"/>
  <c r="C374" i="10"/>
  <c r="B374" i="10"/>
  <c r="A374" i="10"/>
  <c r="D373" i="10"/>
  <c r="C373" i="10"/>
  <c r="B373" i="10"/>
  <c r="A373" i="10"/>
  <c r="D372" i="10"/>
  <c r="C372" i="10"/>
  <c r="B372" i="10"/>
  <c r="A372" i="10"/>
  <c r="G371" i="10"/>
  <c r="E371" i="10"/>
  <c r="D371" i="10"/>
  <c r="C371" i="10"/>
  <c r="B371" i="10"/>
  <c r="A371" i="10"/>
  <c r="E370" i="10"/>
  <c r="D370" i="10"/>
  <c r="C370" i="10"/>
  <c r="B370" i="10"/>
  <c r="A370" i="10"/>
  <c r="D369" i="10"/>
  <c r="C369" i="10"/>
  <c r="B369" i="10"/>
  <c r="A369" i="10"/>
  <c r="E365" i="10"/>
  <c r="D365" i="10"/>
  <c r="C365" i="10"/>
  <c r="B365" i="10"/>
  <c r="A365" i="10"/>
  <c r="H364" i="10"/>
  <c r="H363" i="10" s="1"/>
  <c r="G364" i="10"/>
  <c r="G363" i="10" s="1"/>
  <c r="E364" i="10"/>
  <c r="D364" i="10"/>
  <c r="C364" i="10"/>
  <c r="B364" i="10"/>
  <c r="A364" i="10"/>
  <c r="D363" i="10"/>
  <c r="C363" i="10"/>
  <c r="B363" i="10"/>
  <c r="A363" i="10"/>
  <c r="D362" i="10"/>
  <c r="C362" i="10"/>
  <c r="B362" i="10"/>
  <c r="A362" i="10"/>
  <c r="H361" i="10"/>
  <c r="G361" i="10"/>
  <c r="D361" i="10"/>
  <c r="A361" i="10"/>
  <c r="D360" i="10"/>
  <c r="A360" i="10"/>
  <c r="D359" i="10"/>
  <c r="A359" i="10"/>
  <c r="D358" i="10"/>
  <c r="A358" i="10"/>
  <c r="H357" i="10"/>
  <c r="G357" i="10"/>
  <c r="A357" i="10"/>
  <c r="A356" i="10"/>
  <c r="A355" i="10"/>
  <c r="A354" i="10"/>
  <c r="E353" i="10"/>
  <c r="D353" i="10"/>
  <c r="C353" i="10"/>
  <c r="B353" i="10"/>
  <c r="A353" i="10"/>
  <c r="E352" i="10"/>
  <c r="D352" i="10"/>
  <c r="C352" i="10"/>
  <c r="B352" i="10"/>
  <c r="A352" i="10"/>
  <c r="D351" i="10"/>
  <c r="C351" i="10"/>
  <c r="B351" i="10"/>
  <c r="A351" i="10"/>
  <c r="D350" i="10"/>
  <c r="C350" i="10"/>
  <c r="B350" i="10"/>
  <c r="A350" i="10"/>
  <c r="D349" i="10"/>
  <c r="C349" i="10"/>
  <c r="B349" i="10"/>
  <c r="A349" i="10"/>
  <c r="C348" i="10"/>
  <c r="B348" i="10"/>
  <c r="A348" i="10"/>
  <c r="H347" i="10"/>
  <c r="G347" i="10"/>
  <c r="E347" i="10"/>
  <c r="D347" i="10"/>
  <c r="C347" i="10"/>
  <c r="B347" i="10"/>
  <c r="A347" i="10"/>
  <c r="E346" i="10"/>
  <c r="D346" i="10"/>
  <c r="C346" i="10"/>
  <c r="B346" i="10"/>
  <c r="A346" i="10"/>
  <c r="D345" i="10"/>
  <c r="C345" i="10"/>
  <c r="B345" i="10"/>
  <c r="A345" i="10"/>
  <c r="G344" i="10"/>
  <c r="E344" i="10"/>
  <c r="D344" i="10"/>
  <c r="C344" i="10"/>
  <c r="B344" i="10"/>
  <c r="A344" i="10"/>
  <c r="E343" i="10"/>
  <c r="D343" i="10"/>
  <c r="C343" i="10"/>
  <c r="B343" i="10"/>
  <c r="A343" i="10"/>
  <c r="D342" i="10"/>
  <c r="C342" i="10"/>
  <c r="B342" i="10"/>
  <c r="A342" i="10"/>
  <c r="G341" i="10"/>
  <c r="F341" i="10"/>
  <c r="E341" i="10"/>
  <c r="D341" i="10"/>
  <c r="C341" i="10"/>
  <c r="B341" i="10"/>
  <c r="A341" i="10"/>
  <c r="E340" i="10"/>
  <c r="D340" i="10"/>
  <c r="C340" i="10"/>
  <c r="B340" i="10"/>
  <c r="A340" i="10"/>
  <c r="D339" i="10"/>
  <c r="C339" i="10"/>
  <c r="B339" i="10"/>
  <c r="A339" i="10"/>
  <c r="G338" i="10"/>
  <c r="E338" i="10"/>
  <c r="D338" i="10"/>
  <c r="C338" i="10"/>
  <c r="B338" i="10"/>
  <c r="A338" i="10"/>
  <c r="E337" i="10"/>
  <c r="D337" i="10"/>
  <c r="C337" i="10"/>
  <c r="B337" i="10"/>
  <c r="A337" i="10"/>
  <c r="D336" i="10"/>
  <c r="C336" i="10"/>
  <c r="B336" i="10"/>
  <c r="A336" i="10"/>
  <c r="E335" i="10"/>
  <c r="D335" i="10"/>
  <c r="C335" i="10"/>
  <c r="B335" i="10"/>
  <c r="A335" i="10"/>
  <c r="E334" i="10"/>
  <c r="D334" i="10"/>
  <c r="C334" i="10"/>
  <c r="B334" i="10"/>
  <c r="A334" i="10"/>
  <c r="D333" i="10"/>
  <c r="C333" i="10"/>
  <c r="B333" i="10"/>
  <c r="A333" i="10"/>
  <c r="D332" i="10"/>
  <c r="C332" i="10"/>
  <c r="B332" i="10"/>
  <c r="A332" i="10"/>
  <c r="G331" i="10"/>
  <c r="E331" i="10"/>
  <c r="D331" i="10"/>
  <c r="C331" i="10"/>
  <c r="B331" i="10"/>
  <c r="A331" i="10"/>
  <c r="E330" i="10"/>
  <c r="D330" i="10"/>
  <c r="C330" i="10"/>
  <c r="B330" i="10"/>
  <c r="A330" i="10"/>
  <c r="H329" i="10"/>
  <c r="G329" i="10"/>
  <c r="E329" i="10"/>
  <c r="D329" i="10"/>
  <c r="C329" i="10"/>
  <c r="B329" i="10"/>
  <c r="A329" i="10"/>
  <c r="E328" i="10"/>
  <c r="D328" i="10"/>
  <c r="C328" i="10"/>
  <c r="B328" i="10"/>
  <c r="A328" i="10"/>
  <c r="D327" i="10"/>
  <c r="C327" i="10"/>
  <c r="B327" i="10"/>
  <c r="A327" i="10"/>
  <c r="D326" i="10"/>
  <c r="C326" i="10"/>
  <c r="B326" i="10"/>
  <c r="A326" i="10"/>
  <c r="H325" i="10"/>
  <c r="G325" i="10"/>
  <c r="E325" i="10"/>
  <c r="D325" i="10"/>
  <c r="C325" i="10"/>
  <c r="B325" i="10"/>
  <c r="A325" i="10"/>
  <c r="E324" i="10"/>
  <c r="D324" i="10"/>
  <c r="C324" i="10"/>
  <c r="B324" i="10"/>
  <c r="A324" i="10"/>
  <c r="D323" i="10"/>
  <c r="C323" i="10"/>
  <c r="B323" i="10"/>
  <c r="A323" i="10"/>
  <c r="G322" i="10"/>
  <c r="E322" i="10"/>
  <c r="D322" i="10"/>
  <c r="C322" i="10"/>
  <c r="B322" i="10"/>
  <c r="A322" i="10"/>
  <c r="E321" i="10"/>
  <c r="D321" i="10"/>
  <c r="C321" i="10"/>
  <c r="B321" i="10"/>
  <c r="A321" i="10"/>
  <c r="D320" i="10"/>
  <c r="C320" i="10"/>
  <c r="B320" i="10"/>
  <c r="A320" i="10"/>
  <c r="H319" i="10"/>
  <c r="G319" i="10"/>
  <c r="E319" i="10"/>
  <c r="D319" i="10"/>
  <c r="C319" i="10"/>
  <c r="B319" i="10"/>
  <c r="A319" i="10"/>
  <c r="E318" i="10"/>
  <c r="D318" i="10"/>
  <c r="C318" i="10"/>
  <c r="B318" i="10"/>
  <c r="A318" i="10"/>
  <c r="D317" i="10"/>
  <c r="C317" i="10"/>
  <c r="B317" i="10"/>
  <c r="A317" i="10"/>
  <c r="E316" i="10"/>
  <c r="D316" i="10"/>
  <c r="C316" i="10"/>
  <c r="B316" i="10"/>
  <c r="A316" i="10"/>
  <c r="E315" i="10"/>
  <c r="D315" i="10"/>
  <c r="C315" i="10"/>
  <c r="B315" i="10"/>
  <c r="A315" i="10"/>
  <c r="E314" i="10"/>
  <c r="D314" i="10"/>
  <c r="C314" i="10"/>
  <c r="B314" i="10"/>
  <c r="A314" i="10"/>
  <c r="H313" i="10"/>
  <c r="G313" i="10"/>
  <c r="E313" i="10"/>
  <c r="D313" i="10"/>
  <c r="C313" i="10"/>
  <c r="B313" i="10"/>
  <c r="A313" i="10"/>
  <c r="E312" i="10"/>
  <c r="D312" i="10"/>
  <c r="C312" i="10"/>
  <c r="B312" i="10"/>
  <c r="A312" i="10"/>
  <c r="D311" i="10"/>
  <c r="C311" i="10"/>
  <c r="B311" i="10"/>
  <c r="A311" i="10"/>
  <c r="H310" i="10"/>
  <c r="G310" i="10"/>
  <c r="E310" i="10"/>
  <c r="D310" i="10"/>
  <c r="C310" i="10"/>
  <c r="B310" i="10"/>
  <c r="A310" i="10"/>
  <c r="E309" i="10"/>
  <c r="D309" i="10"/>
  <c r="C309" i="10"/>
  <c r="B309" i="10"/>
  <c r="A309" i="10"/>
  <c r="E308" i="10"/>
  <c r="D308" i="10"/>
  <c r="C308" i="10"/>
  <c r="B308" i="10"/>
  <c r="A308" i="10"/>
  <c r="H307" i="10"/>
  <c r="G307" i="10"/>
  <c r="E307" i="10"/>
  <c r="D307" i="10"/>
  <c r="C307" i="10"/>
  <c r="B307" i="10"/>
  <c r="A307" i="10"/>
  <c r="E306" i="10"/>
  <c r="D306" i="10"/>
  <c r="C306" i="10"/>
  <c r="B306" i="10"/>
  <c r="A306" i="10"/>
  <c r="D305" i="10"/>
  <c r="C305" i="10"/>
  <c r="B305" i="10"/>
  <c r="D304" i="10"/>
  <c r="C304" i="10"/>
  <c r="B304" i="10"/>
  <c r="A304" i="10"/>
  <c r="D303" i="10"/>
  <c r="C303" i="10"/>
  <c r="B303" i="10"/>
  <c r="A303" i="10"/>
  <c r="C302" i="10"/>
  <c r="B302" i="10"/>
  <c r="A302" i="10"/>
  <c r="B301" i="10"/>
  <c r="A301" i="10"/>
  <c r="G300" i="10"/>
  <c r="E300" i="10"/>
  <c r="D300" i="10"/>
  <c r="C300" i="10"/>
  <c r="B300" i="10"/>
  <c r="A300" i="10"/>
  <c r="E299" i="10"/>
  <c r="D299" i="10"/>
  <c r="C299" i="10"/>
  <c r="B299" i="10"/>
  <c r="A299" i="10"/>
  <c r="D298" i="10"/>
  <c r="C298" i="10"/>
  <c r="B298" i="10"/>
  <c r="A298" i="10"/>
  <c r="D297" i="10"/>
  <c r="B297" i="10"/>
  <c r="A297" i="10"/>
  <c r="E296" i="10"/>
  <c r="D296" i="10"/>
  <c r="C296" i="10"/>
  <c r="B296" i="10"/>
  <c r="A296" i="10"/>
  <c r="E295" i="10"/>
  <c r="D295" i="10"/>
  <c r="C295" i="10"/>
  <c r="B295" i="10"/>
  <c r="A295" i="10"/>
  <c r="D294" i="10"/>
  <c r="C294" i="10"/>
  <c r="B294" i="10"/>
  <c r="A294" i="10"/>
  <c r="D293" i="10"/>
  <c r="C293" i="10"/>
  <c r="B293" i="10"/>
  <c r="A293" i="10"/>
  <c r="F292" i="10"/>
  <c r="E292" i="10"/>
  <c r="D292" i="10"/>
  <c r="C292" i="10"/>
  <c r="B292" i="10"/>
  <c r="A292" i="10"/>
  <c r="E291" i="10"/>
  <c r="D291" i="10"/>
  <c r="C291" i="10"/>
  <c r="B291" i="10"/>
  <c r="A291" i="10"/>
  <c r="D290" i="10"/>
  <c r="C290" i="10"/>
  <c r="B290" i="10"/>
  <c r="A290" i="10"/>
  <c r="D289" i="10"/>
  <c r="C289" i="10"/>
  <c r="B289" i="10"/>
  <c r="A289" i="10"/>
  <c r="E288" i="10"/>
  <c r="D288" i="10"/>
  <c r="C288" i="10"/>
  <c r="B288" i="10"/>
  <c r="A288" i="10"/>
  <c r="E287" i="10"/>
  <c r="D287" i="10"/>
  <c r="C287" i="10"/>
  <c r="B287" i="10"/>
  <c r="A287" i="10"/>
  <c r="D286" i="10"/>
  <c r="C286" i="10"/>
  <c r="B286" i="10"/>
  <c r="A286" i="10"/>
  <c r="D285" i="10"/>
  <c r="C285" i="10"/>
  <c r="B285" i="10"/>
  <c r="A285" i="10"/>
  <c r="H284" i="10"/>
  <c r="G284" i="10"/>
  <c r="E284" i="10"/>
  <c r="D284" i="10"/>
  <c r="C284" i="10"/>
  <c r="B284" i="10"/>
  <c r="A284" i="10"/>
  <c r="E283" i="10"/>
  <c r="D283" i="10"/>
  <c r="C283" i="10"/>
  <c r="B283" i="10"/>
  <c r="A283" i="10"/>
  <c r="D282" i="10"/>
  <c r="C282" i="10"/>
  <c r="B282" i="10"/>
  <c r="A282" i="10"/>
  <c r="D281" i="10"/>
  <c r="C281" i="10"/>
  <c r="B281" i="10"/>
  <c r="A281" i="10"/>
  <c r="D280" i="10"/>
  <c r="C280" i="10"/>
  <c r="B280" i="10"/>
  <c r="A280" i="10"/>
  <c r="C279" i="10"/>
  <c r="B279" i="10"/>
  <c r="A279" i="10"/>
  <c r="H278" i="10"/>
  <c r="G278" i="10"/>
  <c r="E278" i="10"/>
  <c r="D278" i="10"/>
  <c r="C278" i="10"/>
  <c r="B278" i="10"/>
  <c r="A278" i="10"/>
  <c r="E277" i="10"/>
  <c r="D277" i="10"/>
  <c r="C277" i="10"/>
  <c r="B277" i="10"/>
  <c r="A277" i="10"/>
  <c r="D276" i="10"/>
  <c r="C276" i="10"/>
  <c r="B276" i="10"/>
  <c r="A276" i="10"/>
  <c r="H275" i="10"/>
  <c r="G275" i="10"/>
  <c r="E275" i="10"/>
  <c r="D275" i="10"/>
  <c r="C275" i="10"/>
  <c r="B275" i="10"/>
  <c r="A275" i="10"/>
  <c r="E274" i="10"/>
  <c r="D274" i="10"/>
  <c r="C274" i="10"/>
  <c r="B274" i="10"/>
  <c r="A274" i="10"/>
  <c r="D273" i="10"/>
  <c r="C273" i="10"/>
  <c r="B273" i="10"/>
  <c r="A273" i="10"/>
  <c r="D272" i="10"/>
  <c r="C272" i="10"/>
  <c r="B272" i="10"/>
  <c r="A272" i="10"/>
  <c r="C271" i="10"/>
  <c r="B271" i="10"/>
  <c r="A271" i="10"/>
  <c r="G270" i="10"/>
  <c r="E270" i="10"/>
  <c r="D270" i="10"/>
  <c r="C270" i="10"/>
  <c r="B270" i="10"/>
  <c r="A270" i="10"/>
  <c r="H269" i="10"/>
  <c r="E269" i="10"/>
  <c r="D269" i="10"/>
  <c r="C269" i="10"/>
  <c r="B269" i="10"/>
  <c r="A269" i="10"/>
  <c r="D268" i="10"/>
  <c r="C268" i="10"/>
  <c r="B268" i="10"/>
  <c r="A268" i="10"/>
  <c r="D267" i="10"/>
  <c r="C267" i="10"/>
  <c r="B267" i="10"/>
  <c r="A267" i="10"/>
  <c r="H266" i="10"/>
  <c r="G266" i="10"/>
  <c r="F266" i="10"/>
  <c r="E266" i="10"/>
  <c r="D266" i="10"/>
  <c r="C266" i="10"/>
  <c r="B266" i="10"/>
  <c r="A266" i="10"/>
  <c r="E265" i="10"/>
  <c r="D265" i="10"/>
  <c r="C265" i="10"/>
  <c r="B265" i="10"/>
  <c r="A265" i="10"/>
  <c r="D264" i="10"/>
  <c r="C264" i="10"/>
  <c r="B264" i="10"/>
  <c r="A264" i="10"/>
  <c r="H263" i="10"/>
  <c r="G263" i="10"/>
  <c r="E263" i="10"/>
  <c r="D263" i="10"/>
  <c r="C263" i="10"/>
  <c r="B263" i="10"/>
  <c r="A263" i="10"/>
  <c r="E262" i="10"/>
  <c r="D262" i="10"/>
  <c r="C262" i="10"/>
  <c r="B262" i="10"/>
  <c r="A262" i="10"/>
  <c r="D261" i="10"/>
  <c r="C261" i="10"/>
  <c r="B261" i="10"/>
  <c r="A261" i="10"/>
  <c r="H260" i="10"/>
  <c r="G260" i="10"/>
  <c r="E260" i="10"/>
  <c r="D260" i="10"/>
  <c r="C260" i="10"/>
  <c r="B260" i="10"/>
  <c r="A260" i="10"/>
  <c r="E259" i="10"/>
  <c r="D259" i="10"/>
  <c r="C259" i="10"/>
  <c r="B259" i="10"/>
  <c r="A259" i="10"/>
  <c r="D258" i="10"/>
  <c r="C258" i="10"/>
  <c r="B258" i="10"/>
  <c r="A258" i="10"/>
  <c r="H257" i="10"/>
  <c r="G257" i="10"/>
  <c r="E257" i="10"/>
  <c r="D257" i="10"/>
  <c r="C257" i="10"/>
  <c r="B257" i="10"/>
  <c r="A257" i="10"/>
  <c r="E256" i="10"/>
  <c r="D256" i="10"/>
  <c r="C256" i="10"/>
  <c r="B256" i="10"/>
  <c r="A256" i="10"/>
  <c r="D255" i="10"/>
  <c r="C255" i="10"/>
  <c r="B255" i="10"/>
  <c r="A255" i="10"/>
  <c r="H254" i="10"/>
  <c r="G254" i="10"/>
  <c r="E254" i="10"/>
  <c r="D254" i="10"/>
  <c r="C254" i="10"/>
  <c r="B254" i="10"/>
  <c r="A254" i="10"/>
  <c r="E253" i="10"/>
  <c r="D253" i="10"/>
  <c r="C253" i="10"/>
  <c r="B253" i="10"/>
  <c r="A253" i="10"/>
  <c r="D252" i="10"/>
  <c r="C252" i="10"/>
  <c r="B252" i="10"/>
  <c r="A252" i="10"/>
  <c r="H251" i="10"/>
  <c r="G251" i="10"/>
  <c r="E251" i="10"/>
  <c r="D251" i="10"/>
  <c r="C251" i="10"/>
  <c r="B251" i="10"/>
  <c r="A251" i="10"/>
  <c r="E250" i="10"/>
  <c r="D250" i="10"/>
  <c r="C250" i="10"/>
  <c r="B250" i="10"/>
  <c r="A250" i="10"/>
  <c r="D249" i="10"/>
  <c r="C249" i="10"/>
  <c r="B249" i="10"/>
  <c r="A249" i="10"/>
  <c r="G248" i="10"/>
  <c r="E248" i="10"/>
  <c r="D248" i="10"/>
  <c r="C248" i="10"/>
  <c r="B248" i="10"/>
  <c r="A248" i="10"/>
  <c r="E247" i="10"/>
  <c r="D247" i="10"/>
  <c r="C247" i="10"/>
  <c r="B247" i="10"/>
  <c r="A247" i="10"/>
  <c r="D246" i="10"/>
  <c r="C246" i="10"/>
  <c r="B246" i="10"/>
  <c r="A246" i="10"/>
  <c r="H245" i="10"/>
  <c r="G245" i="10"/>
  <c r="E245" i="10"/>
  <c r="D245" i="10"/>
  <c r="C245" i="10"/>
  <c r="B245" i="10"/>
  <c r="A245" i="10"/>
  <c r="H244" i="10"/>
  <c r="G244" i="10"/>
  <c r="E244" i="10"/>
  <c r="D244" i="10"/>
  <c r="C244" i="10"/>
  <c r="B244" i="10"/>
  <c r="A244" i="10"/>
  <c r="G243" i="10"/>
  <c r="D243" i="10"/>
  <c r="C243" i="10"/>
  <c r="B243" i="10"/>
  <c r="A243" i="10"/>
  <c r="E242" i="10"/>
  <c r="D242" i="10"/>
  <c r="C242" i="10"/>
  <c r="B242" i="10"/>
  <c r="A242" i="10"/>
  <c r="E241" i="10"/>
  <c r="D241" i="10"/>
  <c r="C241" i="10"/>
  <c r="B241" i="10"/>
  <c r="A241" i="10"/>
  <c r="D240" i="10"/>
  <c r="C240" i="10"/>
  <c r="B240" i="10"/>
  <c r="A240" i="10"/>
  <c r="D239" i="10"/>
  <c r="C239" i="10"/>
  <c r="B239" i="10"/>
  <c r="A239" i="10"/>
  <c r="D238" i="10"/>
  <c r="C238" i="10"/>
  <c r="B238" i="10"/>
  <c r="A238" i="10"/>
  <c r="C237" i="10"/>
  <c r="B237" i="10"/>
  <c r="A237" i="10"/>
  <c r="G236" i="10"/>
  <c r="F236" i="10"/>
  <c r="E236" i="10"/>
  <c r="D236" i="10"/>
  <c r="C236" i="10"/>
  <c r="B236" i="10"/>
  <c r="A236" i="10"/>
  <c r="E235" i="10"/>
  <c r="D235" i="10"/>
  <c r="C235" i="10"/>
  <c r="B235" i="10"/>
  <c r="A235" i="10"/>
  <c r="D234" i="10"/>
  <c r="C234" i="10"/>
  <c r="B234" i="10"/>
  <c r="A234" i="10"/>
  <c r="D233" i="10"/>
  <c r="C233" i="10"/>
  <c r="B233" i="10"/>
  <c r="A233" i="10"/>
  <c r="G232" i="10"/>
  <c r="E232" i="10"/>
  <c r="D232" i="10"/>
  <c r="C232" i="10"/>
  <c r="B232" i="10"/>
  <c r="A232" i="10"/>
  <c r="E231" i="10"/>
  <c r="D231" i="10"/>
  <c r="C231" i="10"/>
  <c r="B231" i="10"/>
  <c r="A231" i="10"/>
  <c r="G230" i="10"/>
  <c r="E230" i="10"/>
  <c r="D230" i="10"/>
  <c r="C230" i="10"/>
  <c r="B230" i="10"/>
  <c r="A230" i="10"/>
  <c r="E229" i="10"/>
  <c r="D229" i="10"/>
  <c r="C229" i="10"/>
  <c r="B229" i="10"/>
  <c r="A229" i="10"/>
  <c r="D228" i="10"/>
  <c r="C228" i="10"/>
  <c r="B228" i="10"/>
  <c r="A228" i="10"/>
  <c r="D227" i="10"/>
  <c r="C227" i="10"/>
  <c r="B227" i="10"/>
  <c r="A227" i="10"/>
  <c r="H226" i="10"/>
  <c r="G226" i="10"/>
  <c r="E226" i="10"/>
  <c r="D226" i="10"/>
  <c r="C226" i="10"/>
  <c r="B226" i="10"/>
  <c r="A226" i="10"/>
  <c r="E225" i="10"/>
  <c r="D225" i="10"/>
  <c r="C225" i="10"/>
  <c r="B225" i="10"/>
  <c r="A225" i="10"/>
  <c r="D224" i="10"/>
  <c r="C224" i="10"/>
  <c r="B224" i="10"/>
  <c r="A224" i="10"/>
  <c r="D223" i="10"/>
  <c r="C223" i="10"/>
  <c r="B223" i="10"/>
  <c r="A223" i="10"/>
  <c r="G222" i="10"/>
  <c r="E222" i="10"/>
  <c r="D222" i="10"/>
  <c r="C222" i="10"/>
  <c r="B222" i="10"/>
  <c r="A222" i="10"/>
  <c r="E221" i="10"/>
  <c r="D221" i="10"/>
  <c r="C221" i="10"/>
  <c r="B221" i="10"/>
  <c r="A221" i="10"/>
  <c r="D220" i="10"/>
  <c r="C220" i="10"/>
  <c r="B220" i="10"/>
  <c r="A220" i="10"/>
  <c r="D219" i="10"/>
  <c r="C219" i="10"/>
  <c r="B219" i="10"/>
  <c r="A219" i="10"/>
  <c r="C218" i="10"/>
  <c r="B218" i="10"/>
  <c r="A218" i="10"/>
  <c r="H217" i="10"/>
  <c r="G217" i="10"/>
  <c r="E217" i="10"/>
  <c r="D217" i="10"/>
  <c r="C217" i="10"/>
  <c r="B217" i="10"/>
  <c r="A217" i="10"/>
  <c r="E216" i="10"/>
  <c r="C216" i="10"/>
  <c r="B216" i="10"/>
  <c r="A216" i="10"/>
  <c r="C215" i="10"/>
  <c r="B215" i="10"/>
  <c r="A215" i="10"/>
  <c r="G214" i="10"/>
  <c r="A214" i="10"/>
  <c r="A213" i="10"/>
  <c r="A212" i="10"/>
  <c r="G211" i="10"/>
  <c r="E211" i="10"/>
  <c r="D211" i="10"/>
  <c r="C211" i="10"/>
  <c r="B211" i="10"/>
  <c r="A211" i="10"/>
  <c r="E210" i="10"/>
  <c r="D210" i="10"/>
  <c r="C210" i="10"/>
  <c r="B210" i="10"/>
  <c r="A210" i="10"/>
  <c r="D209" i="10"/>
  <c r="C209" i="10"/>
  <c r="B209" i="10"/>
  <c r="A209" i="10"/>
  <c r="G208" i="10"/>
  <c r="E208" i="10"/>
  <c r="D208" i="10"/>
  <c r="C208" i="10"/>
  <c r="B208" i="10"/>
  <c r="A208" i="10"/>
  <c r="E207" i="10"/>
  <c r="D207" i="10"/>
  <c r="C207" i="10"/>
  <c r="B207" i="10"/>
  <c r="A207" i="10"/>
  <c r="D206" i="10"/>
  <c r="C206" i="10"/>
  <c r="B206" i="10"/>
  <c r="A206" i="10"/>
  <c r="D205" i="10"/>
  <c r="C205" i="10"/>
  <c r="B205" i="10"/>
  <c r="A205" i="10"/>
  <c r="D204" i="10"/>
  <c r="C204" i="10"/>
  <c r="B204" i="10"/>
  <c r="A204" i="10"/>
  <c r="C203" i="10"/>
  <c r="B203" i="10"/>
  <c r="A203" i="10"/>
  <c r="B202" i="10"/>
  <c r="A202" i="10"/>
  <c r="H201" i="10"/>
  <c r="G201" i="10"/>
  <c r="E201" i="10"/>
  <c r="D201" i="10"/>
  <c r="C201" i="10"/>
  <c r="B201" i="10"/>
  <c r="A201" i="10"/>
  <c r="E200" i="10"/>
  <c r="D200" i="10"/>
  <c r="C200" i="10"/>
  <c r="B200" i="10"/>
  <c r="A200" i="10"/>
  <c r="D199" i="10"/>
  <c r="C199" i="10"/>
  <c r="B199" i="10"/>
  <c r="A199" i="10"/>
  <c r="H198" i="10"/>
  <c r="G198" i="10"/>
  <c r="E198" i="10"/>
  <c r="D198" i="10"/>
  <c r="C198" i="10"/>
  <c r="B198" i="10"/>
  <c r="A198" i="10"/>
  <c r="E197" i="10"/>
  <c r="D197" i="10"/>
  <c r="C197" i="10"/>
  <c r="B197" i="10"/>
  <c r="A197" i="10"/>
  <c r="D196" i="10"/>
  <c r="C196" i="10"/>
  <c r="B196" i="10"/>
  <c r="A196" i="10"/>
  <c r="D195" i="10"/>
  <c r="C195" i="10"/>
  <c r="B195" i="10"/>
  <c r="A195" i="10"/>
  <c r="C194" i="10"/>
  <c r="B194" i="10"/>
  <c r="A194" i="10"/>
  <c r="B193" i="10"/>
  <c r="A193" i="10"/>
  <c r="H192" i="10"/>
  <c r="G192" i="10"/>
  <c r="E192" i="10"/>
  <c r="D192" i="10"/>
  <c r="C192" i="10"/>
  <c r="B192" i="10"/>
  <c r="A192" i="10"/>
  <c r="E191" i="10"/>
  <c r="D191" i="10"/>
  <c r="C191" i="10"/>
  <c r="B191" i="10"/>
  <c r="A191" i="10"/>
  <c r="H190" i="10"/>
  <c r="G190" i="10"/>
  <c r="E190" i="10"/>
  <c r="D190" i="10"/>
  <c r="C190" i="10"/>
  <c r="B190" i="10"/>
  <c r="A190" i="10"/>
  <c r="E189" i="10"/>
  <c r="D189" i="10"/>
  <c r="C189" i="10"/>
  <c r="B189" i="10"/>
  <c r="A189" i="10"/>
  <c r="D188" i="10"/>
  <c r="C188" i="10"/>
  <c r="B188" i="10"/>
  <c r="A188" i="10"/>
  <c r="D187" i="10"/>
  <c r="C187" i="10"/>
  <c r="B187" i="10"/>
  <c r="A187" i="10"/>
  <c r="C186" i="10"/>
  <c r="B186" i="10"/>
  <c r="A186" i="10"/>
  <c r="B185" i="10"/>
  <c r="A185" i="10"/>
  <c r="H184" i="10"/>
  <c r="G184" i="10"/>
  <c r="E184" i="10"/>
  <c r="D184" i="10"/>
  <c r="C184" i="10"/>
  <c r="B184" i="10"/>
  <c r="A184" i="10"/>
  <c r="H183" i="10"/>
  <c r="G183" i="10"/>
  <c r="E183" i="10"/>
  <c r="D183" i="10"/>
  <c r="C183" i="10"/>
  <c r="B183" i="10"/>
  <c r="A183" i="10"/>
  <c r="H182" i="10"/>
  <c r="G182" i="10"/>
  <c r="D182" i="10"/>
  <c r="C182" i="10"/>
  <c r="B182" i="10"/>
  <c r="A182" i="10"/>
  <c r="G181" i="10"/>
  <c r="E181" i="10"/>
  <c r="D181" i="10"/>
  <c r="C181" i="10"/>
  <c r="B181" i="10"/>
  <c r="A181" i="10"/>
  <c r="E180" i="10"/>
  <c r="D180" i="10"/>
  <c r="C180" i="10"/>
  <c r="B180" i="10"/>
  <c r="A180" i="10"/>
  <c r="D179" i="10"/>
  <c r="C179" i="10"/>
  <c r="B179" i="10"/>
  <c r="A179" i="10"/>
  <c r="G178" i="10"/>
  <c r="E178" i="10"/>
  <c r="D178" i="10"/>
  <c r="C178" i="10"/>
  <c r="B178" i="10"/>
  <c r="A178" i="10"/>
  <c r="E177" i="10"/>
  <c r="D177" i="10"/>
  <c r="C177" i="10"/>
  <c r="B177" i="10"/>
  <c r="A177" i="10"/>
  <c r="D176" i="10"/>
  <c r="C176" i="10"/>
  <c r="B176" i="10"/>
  <c r="A176" i="10"/>
  <c r="H175" i="10"/>
  <c r="G175" i="10"/>
  <c r="E175" i="10"/>
  <c r="D175" i="10"/>
  <c r="C175" i="10"/>
  <c r="B175" i="10"/>
  <c r="A175" i="10"/>
  <c r="H174" i="10"/>
  <c r="E174" i="10"/>
  <c r="D174" i="10"/>
  <c r="C174" i="10"/>
  <c r="B174" i="10"/>
  <c r="A174" i="10"/>
  <c r="D173" i="10"/>
  <c r="C173" i="10"/>
  <c r="B173" i="10"/>
  <c r="A173" i="10"/>
  <c r="H172" i="10"/>
  <c r="G172" i="10"/>
  <c r="E172" i="10"/>
  <c r="D172" i="10"/>
  <c r="C172" i="10"/>
  <c r="B172" i="10"/>
  <c r="A172" i="10"/>
  <c r="G171" i="10"/>
  <c r="E171" i="10"/>
  <c r="D171" i="10"/>
  <c r="C171" i="10"/>
  <c r="B171" i="10"/>
  <c r="A171" i="10"/>
  <c r="G170" i="10"/>
  <c r="D170" i="10"/>
  <c r="C170" i="10"/>
  <c r="B170" i="10"/>
  <c r="A170" i="10"/>
  <c r="G169" i="10"/>
  <c r="G168" i="10" s="1"/>
  <c r="G167" i="10" s="1"/>
  <c r="E169" i="10"/>
  <c r="D169" i="10"/>
  <c r="C169" i="10"/>
  <c r="B169" i="10"/>
  <c r="A169" i="10"/>
  <c r="E168" i="10"/>
  <c r="D168" i="10"/>
  <c r="C168" i="10"/>
  <c r="B168" i="10"/>
  <c r="A168" i="10"/>
  <c r="D167" i="10"/>
  <c r="C167" i="10"/>
  <c r="B167" i="10"/>
  <c r="A167" i="10"/>
  <c r="G166" i="10"/>
  <c r="F166" i="10"/>
  <c r="E166" i="10"/>
  <c r="D166" i="10"/>
  <c r="C166" i="10"/>
  <c r="B166" i="10"/>
  <c r="A166" i="10"/>
  <c r="E165" i="10"/>
  <c r="D165" i="10"/>
  <c r="C165" i="10"/>
  <c r="B165" i="10"/>
  <c r="A165" i="10"/>
  <c r="D164" i="10"/>
  <c r="C164" i="10"/>
  <c r="B164" i="10"/>
  <c r="A164" i="10"/>
  <c r="G163" i="10"/>
  <c r="E163" i="10"/>
  <c r="D163" i="10"/>
  <c r="C163" i="10"/>
  <c r="B163" i="10"/>
  <c r="A163" i="10"/>
  <c r="E162" i="10"/>
  <c r="D162" i="10"/>
  <c r="C162" i="10"/>
  <c r="B162" i="10"/>
  <c r="A162" i="10"/>
  <c r="D161" i="10"/>
  <c r="C161" i="10"/>
  <c r="B161" i="10"/>
  <c r="A161" i="10"/>
  <c r="G160" i="10"/>
  <c r="E160" i="10"/>
  <c r="D160" i="10"/>
  <c r="C160" i="10"/>
  <c r="B160" i="10"/>
  <c r="A160" i="10"/>
  <c r="E159" i="10"/>
  <c r="D159" i="10"/>
  <c r="C159" i="10"/>
  <c r="B159" i="10"/>
  <c r="A159" i="10"/>
  <c r="D158" i="10"/>
  <c r="C158" i="10"/>
  <c r="B158" i="10"/>
  <c r="A158" i="10"/>
  <c r="G157" i="10"/>
  <c r="E157" i="10"/>
  <c r="D157" i="10"/>
  <c r="C157" i="10"/>
  <c r="B157" i="10"/>
  <c r="A157" i="10"/>
  <c r="E156" i="10"/>
  <c r="D156" i="10"/>
  <c r="C156" i="10"/>
  <c r="B156" i="10"/>
  <c r="A156" i="10"/>
  <c r="D155" i="10"/>
  <c r="C155" i="10"/>
  <c r="B155" i="10"/>
  <c r="A155" i="10"/>
  <c r="G154" i="10"/>
  <c r="E154" i="10"/>
  <c r="D154" i="10"/>
  <c r="C154" i="10"/>
  <c r="B154" i="10"/>
  <c r="A154" i="10"/>
  <c r="E153" i="10"/>
  <c r="D153" i="10"/>
  <c r="C153" i="10"/>
  <c r="B153" i="10"/>
  <c r="A153" i="10"/>
  <c r="D152" i="10"/>
  <c r="C152" i="10"/>
  <c r="B152" i="10"/>
  <c r="A152" i="10"/>
  <c r="G151" i="10"/>
  <c r="E151" i="10"/>
  <c r="D151" i="10"/>
  <c r="C151" i="10"/>
  <c r="B151" i="10"/>
  <c r="A151" i="10"/>
  <c r="E150" i="10"/>
  <c r="D150" i="10"/>
  <c r="C150" i="10"/>
  <c r="B150" i="10"/>
  <c r="A150" i="10"/>
  <c r="E149" i="10"/>
  <c r="D149" i="10"/>
  <c r="C149" i="10"/>
  <c r="B149" i="10"/>
  <c r="A149" i="10"/>
  <c r="E148" i="10"/>
  <c r="D148" i="10"/>
  <c r="C148" i="10"/>
  <c r="B148" i="10"/>
  <c r="A148" i="10"/>
  <c r="D147" i="10"/>
  <c r="C147" i="10"/>
  <c r="B147" i="10"/>
  <c r="A147" i="10"/>
  <c r="G146" i="10"/>
  <c r="E146" i="10"/>
  <c r="D146" i="10"/>
  <c r="C146" i="10"/>
  <c r="B146" i="10"/>
  <c r="A146" i="10"/>
  <c r="E145" i="10"/>
  <c r="D145" i="10"/>
  <c r="C145" i="10"/>
  <c r="B145" i="10"/>
  <c r="A145" i="10"/>
  <c r="G144" i="10"/>
  <c r="E144" i="10"/>
  <c r="D144" i="10"/>
  <c r="C144" i="10"/>
  <c r="B144" i="10"/>
  <c r="A144" i="10"/>
  <c r="E143" i="10"/>
  <c r="D143" i="10"/>
  <c r="C143" i="10"/>
  <c r="B143" i="10"/>
  <c r="A143" i="10"/>
  <c r="D142" i="10"/>
  <c r="C142" i="10"/>
  <c r="B142" i="10"/>
  <c r="A142" i="10"/>
  <c r="G141" i="10"/>
  <c r="E141" i="10"/>
  <c r="D141" i="10"/>
  <c r="C141" i="10"/>
  <c r="B141" i="10"/>
  <c r="A141" i="10"/>
  <c r="E140" i="10"/>
  <c r="D140" i="10"/>
  <c r="C140" i="10"/>
  <c r="B140" i="10"/>
  <c r="A140" i="10"/>
  <c r="D139" i="10"/>
  <c r="C139" i="10"/>
  <c r="B139" i="10"/>
  <c r="A139" i="10"/>
  <c r="G138" i="10"/>
  <c r="E138" i="10"/>
  <c r="D138" i="10"/>
  <c r="C138" i="10"/>
  <c r="B138" i="10"/>
  <c r="A138" i="10"/>
  <c r="E137" i="10"/>
  <c r="D137" i="10"/>
  <c r="C137" i="10"/>
  <c r="B137" i="10"/>
  <c r="A137" i="10"/>
  <c r="D136" i="10"/>
  <c r="C136" i="10"/>
  <c r="B136" i="10"/>
  <c r="A136" i="10"/>
  <c r="G135" i="10"/>
  <c r="E135" i="10"/>
  <c r="D135" i="10"/>
  <c r="C135" i="10"/>
  <c r="B135" i="10"/>
  <c r="A135" i="10"/>
  <c r="H134" i="10"/>
  <c r="E134" i="10"/>
  <c r="D134" i="10"/>
  <c r="C134" i="10"/>
  <c r="B134" i="10"/>
  <c r="A134" i="10"/>
  <c r="D133" i="10"/>
  <c r="C133" i="10"/>
  <c r="B133" i="10"/>
  <c r="A133" i="10"/>
  <c r="H132" i="10"/>
  <c r="H131" i="10" s="1"/>
  <c r="G132" i="10"/>
  <c r="G131" i="10" s="1"/>
  <c r="E132" i="10"/>
  <c r="D132" i="10"/>
  <c r="C132" i="10"/>
  <c r="B132" i="10"/>
  <c r="A132" i="10"/>
  <c r="E131" i="10"/>
  <c r="D131" i="10"/>
  <c r="C131" i="10"/>
  <c r="B131" i="10"/>
  <c r="A131" i="10"/>
  <c r="H130" i="10"/>
  <c r="G130" i="10"/>
  <c r="E130" i="10"/>
  <c r="D130" i="10"/>
  <c r="C130" i="10"/>
  <c r="B130" i="10"/>
  <c r="A130" i="10"/>
  <c r="H129" i="10"/>
  <c r="G129" i="10"/>
  <c r="E129" i="10"/>
  <c r="D129" i="10"/>
  <c r="C129" i="10"/>
  <c r="B129" i="10"/>
  <c r="A129" i="10"/>
  <c r="G128" i="10"/>
  <c r="G127" i="10" s="1"/>
  <c r="E128" i="10"/>
  <c r="D128" i="10"/>
  <c r="C128" i="10"/>
  <c r="B128" i="10"/>
  <c r="A128" i="10"/>
  <c r="E127" i="10"/>
  <c r="D127" i="10"/>
  <c r="C127" i="10"/>
  <c r="B127" i="10"/>
  <c r="A127" i="10"/>
  <c r="G126" i="10"/>
  <c r="G125" i="10" s="1"/>
  <c r="E126" i="10"/>
  <c r="D126" i="10"/>
  <c r="C126" i="10"/>
  <c r="B126" i="10"/>
  <c r="A126" i="10"/>
  <c r="E125" i="10"/>
  <c r="D125" i="10"/>
  <c r="C125" i="10"/>
  <c r="B125" i="10"/>
  <c r="A125" i="10"/>
  <c r="D124" i="10"/>
  <c r="C124" i="10"/>
  <c r="B124" i="10"/>
  <c r="A124" i="10"/>
  <c r="H123" i="10"/>
  <c r="G123" i="10"/>
  <c r="E123" i="10"/>
  <c r="D123" i="10"/>
  <c r="C123" i="10"/>
  <c r="B123" i="10"/>
  <c r="A123" i="10"/>
  <c r="H122" i="10"/>
  <c r="E122" i="10"/>
  <c r="D122" i="10"/>
  <c r="C122" i="10"/>
  <c r="B122" i="10"/>
  <c r="A122" i="10"/>
  <c r="D121" i="10"/>
  <c r="C121" i="10"/>
  <c r="B121" i="10"/>
  <c r="A121" i="10"/>
  <c r="H120" i="10"/>
  <c r="G120" i="10"/>
  <c r="E120" i="10"/>
  <c r="D120" i="10"/>
  <c r="C120" i="10"/>
  <c r="B120" i="10"/>
  <c r="A120" i="10"/>
  <c r="E119" i="10"/>
  <c r="D119" i="10"/>
  <c r="C119" i="10"/>
  <c r="B119" i="10"/>
  <c r="A119" i="10"/>
  <c r="H118" i="10"/>
  <c r="G118" i="10"/>
  <c r="E118" i="10"/>
  <c r="D118" i="10"/>
  <c r="C118" i="10"/>
  <c r="B118" i="10"/>
  <c r="A118" i="10"/>
  <c r="E117" i="10"/>
  <c r="D117" i="10"/>
  <c r="C117" i="10"/>
  <c r="B117" i="10"/>
  <c r="A117" i="10"/>
  <c r="H116" i="10"/>
  <c r="G116" i="10"/>
  <c r="E116" i="10"/>
  <c r="D116" i="10"/>
  <c r="C116" i="10"/>
  <c r="B116" i="10"/>
  <c r="A116" i="10"/>
  <c r="E115" i="10"/>
  <c r="D115" i="10"/>
  <c r="C115" i="10"/>
  <c r="B115" i="10"/>
  <c r="A115" i="10"/>
  <c r="D114" i="10"/>
  <c r="C114" i="10"/>
  <c r="B114" i="10"/>
  <c r="A114" i="10"/>
  <c r="A113" i="10"/>
  <c r="H112" i="10"/>
  <c r="G112" i="10"/>
  <c r="E112" i="10"/>
  <c r="D112" i="10"/>
  <c r="C112" i="10"/>
  <c r="B112" i="10"/>
  <c r="A112" i="10"/>
  <c r="E111" i="10"/>
  <c r="D111" i="10"/>
  <c r="C111" i="10"/>
  <c r="B111" i="10"/>
  <c r="A111" i="10"/>
  <c r="D110" i="10"/>
  <c r="C110" i="10"/>
  <c r="B110" i="10"/>
  <c r="A110" i="10"/>
  <c r="H109" i="10"/>
  <c r="G109" i="10"/>
  <c r="E109" i="10"/>
  <c r="D109" i="10"/>
  <c r="C109" i="10"/>
  <c r="B109" i="10"/>
  <c r="A109" i="10"/>
  <c r="E108" i="10"/>
  <c r="D108" i="10"/>
  <c r="C108" i="10"/>
  <c r="B108" i="10"/>
  <c r="A108" i="10"/>
  <c r="D107" i="10"/>
  <c r="C107" i="10"/>
  <c r="B107" i="10"/>
  <c r="A107" i="10"/>
  <c r="D106" i="10"/>
  <c r="C106" i="10"/>
  <c r="B106" i="10"/>
  <c r="A106" i="10"/>
  <c r="C105" i="10"/>
  <c r="B105" i="10"/>
  <c r="A105" i="10"/>
  <c r="H104" i="10"/>
  <c r="G104" i="10"/>
  <c r="E104" i="10"/>
  <c r="D104" i="10"/>
  <c r="C104" i="10"/>
  <c r="B104" i="10"/>
  <c r="A104" i="10"/>
  <c r="E103" i="10"/>
  <c r="D103" i="10"/>
  <c r="C103" i="10"/>
  <c r="B103" i="10"/>
  <c r="A103" i="10"/>
  <c r="D102" i="10"/>
  <c r="C102" i="10"/>
  <c r="B102" i="10"/>
  <c r="A102" i="10"/>
  <c r="D101" i="10"/>
  <c r="C101" i="10"/>
  <c r="B101" i="10"/>
  <c r="A101" i="10"/>
  <c r="C100" i="10"/>
  <c r="B100" i="10"/>
  <c r="A100" i="10"/>
  <c r="G99" i="10"/>
  <c r="E99" i="10"/>
  <c r="D99" i="10"/>
  <c r="C99" i="10"/>
  <c r="B99" i="10"/>
  <c r="A99" i="10"/>
  <c r="E98" i="10"/>
  <c r="D98" i="10"/>
  <c r="C98" i="10"/>
  <c r="B98" i="10"/>
  <c r="A98" i="10"/>
  <c r="D97" i="10"/>
  <c r="C97" i="10"/>
  <c r="B97" i="10"/>
  <c r="A97" i="10"/>
  <c r="D96" i="10"/>
  <c r="C96" i="10"/>
  <c r="B96" i="10"/>
  <c r="A96" i="10"/>
  <c r="C95" i="10"/>
  <c r="B95" i="10"/>
  <c r="A95" i="10"/>
  <c r="E94" i="10"/>
  <c r="D94" i="10"/>
  <c r="C94" i="10"/>
  <c r="A94" i="10"/>
  <c r="H93" i="10"/>
  <c r="G93" i="10"/>
  <c r="E93" i="10"/>
  <c r="D93" i="10"/>
  <c r="C93" i="10"/>
  <c r="A93" i="10"/>
  <c r="H92" i="10"/>
  <c r="G92" i="10"/>
  <c r="D92" i="10"/>
  <c r="C92" i="10"/>
  <c r="A92" i="10"/>
  <c r="E91" i="10"/>
  <c r="D91" i="10"/>
  <c r="C91" i="10"/>
  <c r="A91" i="10"/>
  <c r="E90" i="10"/>
  <c r="D90" i="10"/>
  <c r="C90" i="10"/>
  <c r="A90" i="10"/>
  <c r="D89" i="10"/>
  <c r="C89" i="10"/>
  <c r="A89" i="10"/>
  <c r="G88" i="10"/>
  <c r="E88" i="10"/>
  <c r="D88" i="10"/>
  <c r="C88" i="10"/>
  <c r="B88" i="10"/>
  <c r="A88" i="10"/>
  <c r="E87" i="10"/>
  <c r="D87" i="10"/>
  <c r="C87" i="10"/>
  <c r="B87" i="10"/>
  <c r="A87" i="10"/>
  <c r="D86" i="10"/>
  <c r="C86" i="10"/>
  <c r="B86" i="10"/>
  <c r="A86" i="10"/>
  <c r="G85" i="10"/>
  <c r="E85" i="10"/>
  <c r="D85" i="10"/>
  <c r="C85" i="10"/>
  <c r="B85" i="10"/>
  <c r="A85" i="10"/>
  <c r="E84" i="10"/>
  <c r="D84" i="10"/>
  <c r="C84" i="10"/>
  <c r="B84" i="10"/>
  <c r="A84" i="10"/>
  <c r="D83" i="10"/>
  <c r="C83" i="10"/>
  <c r="B83" i="10"/>
  <c r="A83" i="10"/>
  <c r="H82" i="10"/>
  <c r="G82" i="10"/>
  <c r="E82" i="10"/>
  <c r="D82" i="10"/>
  <c r="C82" i="10"/>
  <c r="B82" i="10"/>
  <c r="A82" i="10"/>
  <c r="E81" i="10"/>
  <c r="D81" i="10"/>
  <c r="C81" i="10"/>
  <c r="B81" i="10"/>
  <c r="A81" i="10"/>
  <c r="H80" i="10"/>
  <c r="G80" i="10"/>
  <c r="E80" i="10"/>
  <c r="D80" i="10"/>
  <c r="C80" i="10"/>
  <c r="B80" i="10"/>
  <c r="A80" i="10"/>
  <c r="E79" i="10"/>
  <c r="D79" i="10"/>
  <c r="C79" i="10"/>
  <c r="B79" i="10"/>
  <c r="A79" i="10"/>
  <c r="H78" i="10"/>
  <c r="G78" i="10"/>
  <c r="E78" i="10"/>
  <c r="D78" i="10"/>
  <c r="C78" i="10"/>
  <c r="B78" i="10"/>
  <c r="A78" i="10"/>
  <c r="E77" i="10"/>
  <c r="D77" i="10"/>
  <c r="C77" i="10"/>
  <c r="B77" i="10"/>
  <c r="A77" i="10"/>
  <c r="D76" i="10"/>
  <c r="C76" i="10"/>
  <c r="B76" i="10"/>
  <c r="A76" i="10"/>
  <c r="D75" i="10"/>
  <c r="C75" i="10"/>
  <c r="B75" i="10"/>
  <c r="A75" i="10"/>
  <c r="C74" i="10"/>
  <c r="B74" i="10"/>
  <c r="A74" i="10"/>
  <c r="H73" i="10"/>
  <c r="G73" i="10"/>
  <c r="E73" i="10"/>
  <c r="D73" i="10"/>
  <c r="C73" i="10"/>
  <c r="B73" i="10"/>
  <c r="A73" i="10"/>
  <c r="H72" i="10"/>
  <c r="G72" i="10"/>
  <c r="E72" i="10"/>
  <c r="D72" i="10"/>
  <c r="C72" i="10"/>
  <c r="B72" i="10"/>
  <c r="A72" i="10"/>
  <c r="H71" i="10"/>
  <c r="G71" i="10"/>
  <c r="E71" i="10"/>
  <c r="D71" i="10"/>
  <c r="C71" i="10"/>
  <c r="B71" i="10"/>
  <c r="A71" i="10"/>
  <c r="G70" i="10"/>
  <c r="E70" i="10"/>
  <c r="D70" i="10"/>
  <c r="C70" i="10"/>
  <c r="B70" i="10"/>
  <c r="A70" i="10"/>
  <c r="E69" i="10"/>
  <c r="D69" i="10"/>
  <c r="C69" i="10"/>
  <c r="B69" i="10"/>
  <c r="A69" i="10"/>
  <c r="D68" i="10"/>
  <c r="C68" i="10"/>
  <c r="B68" i="10"/>
  <c r="A68" i="10"/>
  <c r="G67" i="10"/>
  <c r="E67" i="10"/>
  <c r="D67" i="10"/>
  <c r="C67" i="10"/>
  <c r="B67" i="10"/>
  <c r="A67" i="10"/>
  <c r="E66" i="10"/>
  <c r="D66" i="10"/>
  <c r="C66" i="10"/>
  <c r="B66" i="10"/>
  <c r="A66" i="10"/>
  <c r="D65" i="10"/>
  <c r="C65" i="10"/>
  <c r="B65" i="10"/>
  <c r="A65" i="10"/>
  <c r="G64" i="10"/>
  <c r="E64" i="10"/>
  <c r="D64" i="10"/>
  <c r="C64" i="10"/>
  <c r="B64" i="10"/>
  <c r="A64" i="10"/>
  <c r="E63" i="10"/>
  <c r="D63" i="10"/>
  <c r="C63" i="10"/>
  <c r="B63" i="10"/>
  <c r="A63" i="10"/>
  <c r="D62" i="10"/>
  <c r="C62" i="10"/>
  <c r="B62" i="10"/>
  <c r="A62" i="10"/>
  <c r="E61" i="10"/>
  <c r="D61" i="10"/>
  <c r="C61" i="10"/>
  <c r="B61" i="10"/>
  <c r="A61" i="10"/>
  <c r="E60" i="10"/>
  <c r="D60" i="10"/>
  <c r="C60" i="10"/>
  <c r="B60" i="10"/>
  <c r="A60" i="10"/>
  <c r="D59" i="10"/>
  <c r="C59" i="10"/>
  <c r="B59" i="10"/>
  <c r="A59" i="10"/>
  <c r="H58" i="10"/>
  <c r="G58" i="10"/>
  <c r="E58" i="10"/>
  <c r="D58" i="10"/>
  <c r="C58" i="10"/>
  <c r="B58" i="10"/>
  <c r="A58" i="10"/>
  <c r="E57" i="10"/>
  <c r="D57" i="10"/>
  <c r="C57" i="10"/>
  <c r="B57" i="10"/>
  <c r="A57" i="10"/>
  <c r="D56" i="10"/>
  <c r="C56" i="10"/>
  <c r="B56" i="10"/>
  <c r="A56" i="10"/>
  <c r="H55" i="10"/>
  <c r="G55" i="10"/>
  <c r="E55" i="10"/>
  <c r="D55" i="10"/>
  <c r="C55" i="10"/>
  <c r="B55" i="10"/>
  <c r="A55" i="10"/>
  <c r="G54" i="10"/>
  <c r="E54" i="10"/>
  <c r="D54" i="10"/>
  <c r="C54" i="10"/>
  <c r="B54" i="10"/>
  <c r="A54" i="10"/>
  <c r="E53" i="10"/>
  <c r="D53" i="10"/>
  <c r="C53" i="10"/>
  <c r="B53" i="10"/>
  <c r="A53" i="10"/>
  <c r="G52" i="10"/>
  <c r="E52" i="10"/>
  <c r="D52" i="10"/>
  <c r="C52" i="10"/>
  <c r="B52" i="10"/>
  <c r="A52" i="10"/>
  <c r="E51" i="10"/>
  <c r="D51" i="10"/>
  <c r="C51" i="10"/>
  <c r="B51" i="10"/>
  <c r="A51" i="10"/>
  <c r="H50" i="10"/>
  <c r="G50" i="10"/>
  <c r="E50" i="10"/>
  <c r="D50" i="10"/>
  <c r="C50" i="10"/>
  <c r="B50" i="10"/>
  <c r="A50" i="10"/>
  <c r="H49" i="10"/>
  <c r="E49" i="10"/>
  <c r="D49" i="10"/>
  <c r="C49" i="10"/>
  <c r="B49" i="10"/>
  <c r="A49" i="10"/>
  <c r="H48" i="10"/>
  <c r="G48" i="10"/>
  <c r="E48" i="10"/>
  <c r="D48" i="10"/>
  <c r="C48" i="10"/>
  <c r="B48" i="10"/>
  <c r="A48" i="10"/>
  <c r="E47" i="10"/>
  <c r="D47" i="10"/>
  <c r="C47" i="10"/>
  <c r="B47" i="10"/>
  <c r="A47" i="10"/>
  <c r="D46" i="10"/>
  <c r="C46" i="10"/>
  <c r="B46" i="10"/>
  <c r="A46" i="10"/>
  <c r="D45" i="10"/>
  <c r="C45" i="10"/>
  <c r="B45" i="10"/>
  <c r="A45" i="10"/>
  <c r="C44" i="10"/>
  <c r="B44" i="10"/>
  <c r="A44" i="10"/>
  <c r="H43" i="10"/>
  <c r="G43" i="10"/>
  <c r="E43" i="10"/>
  <c r="D43" i="10"/>
  <c r="C43" i="10"/>
  <c r="B43" i="10"/>
  <c r="A43" i="10"/>
  <c r="H42" i="10"/>
  <c r="G42" i="10"/>
  <c r="E42" i="10"/>
  <c r="D42" i="10"/>
  <c r="C42" i="10"/>
  <c r="B42" i="10"/>
  <c r="A42" i="10"/>
  <c r="H41" i="10"/>
  <c r="G41" i="10"/>
  <c r="D41" i="10"/>
  <c r="C41" i="10"/>
  <c r="B41" i="10"/>
  <c r="A41" i="10"/>
  <c r="H40" i="10"/>
  <c r="G40" i="10"/>
  <c r="E40" i="10"/>
  <c r="D40" i="10"/>
  <c r="C40" i="10"/>
  <c r="B40" i="10"/>
  <c r="A40" i="10"/>
  <c r="E39" i="10"/>
  <c r="D39" i="10"/>
  <c r="C39" i="10"/>
  <c r="B39" i="10"/>
  <c r="A39" i="10"/>
  <c r="D38" i="10"/>
  <c r="C38" i="10"/>
  <c r="B38" i="10"/>
  <c r="A38" i="10"/>
  <c r="G37" i="10"/>
  <c r="E37" i="10"/>
  <c r="D37" i="10"/>
  <c r="C37" i="10"/>
  <c r="B37" i="10"/>
  <c r="A37" i="10"/>
  <c r="G36" i="10"/>
  <c r="E36" i="10"/>
  <c r="D36" i="10"/>
  <c r="C36" i="10"/>
  <c r="B36" i="10"/>
  <c r="A36" i="10"/>
  <c r="G35" i="10"/>
  <c r="D35" i="10"/>
  <c r="C35" i="10"/>
  <c r="B35" i="10"/>
  <c r="A35" i="10"/>
  <c r="G34" i="10"/>
  <c r="E34" i="10"/>
  <c r="D34" i="10"/>
  <c r="C34" i="10"/>
  <c r="B34" i="10"/>
  <c r="A34" i="10"/>
  <c r="E33" i="10"/>
  <c r="D33" i="10"/>
  <c r="C33" i="10"/>
  <c r="B33" i="10"/>
  <c r="A33" i="10"/>
  <c r="D32" i="10"/>
  <c r="C32" i="10"/>
  <c r="B32" i="10"/>
  <c r="A32" i="10"/>
  <c r="H31" i="10"/>
  <c r="G31" i="10"/>
  <c r="F31" i="10"/>
  <c r="E31" i="10"/>
  <c r="D31" i="10"/>
  <c r="C31" i="10"/>
  <c r="B31" i="10"/>
  <c r="A31" i="10"/>
  <c r="E30" i="10"/>
  <c r="D30" i="10"/>
  <c r="C30" i="10"/>
  <c r="B30" i="10"/>
  <c r="A30" i="10"/>
  <c r="G29" i="10"/>
  <c r="E29" i="10"/>
  <c r="D29" i="10"/>
  <c r="C29" i="10"/>
  <c r="B29" i="10"/>
  <c r="A29" i="10"/>
  <c r="E28" i="10"/>
  <c r="D28" i="10"/>
  <c r="C28" i="10"/>
  <c r="B28" i="10"/>
  <c r="A28" i="10"/>
  <c r="G27" i="10"/>
  <c r="E27" i="10"/>
  <c r="D27" i="10"/>
  <c r="C27" i="10"/>
  <c r="B27" i="10"/>
  <c r="A27" i="10"/>
  <c r="E26" i="10"/>
  <c r="D26" i="10"/>
  <c r="C26" i="10"/>
  <c r="B26" i="10"/>
  <c r="A26" i="10"/>
  <c r="D25" i="10"/>
  <c r="C25" i="10"/>
  <c r="B25" i="10"/>
  <c r="A25" i="10"/>
  <c r="D24" i="10"/>
  <c r="C24" i="10"/>
  <c r="B24" i="10"/>
  <c r="A24" i="10"/>
  <c r="C23" i="10"/>
  <c r="B23" i="10"/>
  <c r="A23" i="10"/>
  <c r="G22" i="10"/>
  <c r="E22" i="10"/>
  <c r="D22" i="10"/>
  <c r="C22" i="10"/>
  <c r="B22" i="10"/>
  <c r="A22" i="10"/>
  <c r="E21" i="10"/>
  <c r="D21" i="10"/>
  <c r="C21" i="10"/>
  <c r="B21" i="10"/>
  <c r="A21" i="10"/>
  <c r="D20" i="10"/>
  <c r="C20" i="10"/>
  <c r="B20" i="10"/>
  <c r="A20" i="10"/>
  <c r="G19" i="10"/>
  <c r="E19" i="10"/>
  <c r="D19" i="10"/>
  <c r="C19" i="10"/>
  <c r="B19" i="10"/>
  <c r="A19" i="10"/>
  <c r="E18" i="10"/>
  <c r="D18" i="10"/>
  <c r="C18" i="10"/>
  <c r="B18" i="10"/>
  <c r="A18" i="10"/>
  <c r="D17" i="10"/>
  <c r="C17" i="10"/>
  <c r="B17" i="10"/>
  <c r="A17" i="10"/>
  <c r="E16" i="10"/>
  <c r="D16" i="10"/>
  <c r="C16" i="10"/>
  <c r="B16" i="10"/>
  <c r="A16" i="10"/>
  <c r="E15" i="10"/>
  <c r="D15" i="10"/>
  <c r="C15" i="10"/>
  <c r="B15" i="10"/>
  <c r="A15" i="10"/>
  <c r="D14" i="10"/>
  <c r="C14" i="10"/>
  <c r="B14" i="10"/>
  <c r="A14" i="10"/>
  <c r="D13" i="10"/>
  <c r="C13" i="10"/>
  <c r="B13" i="10"/>
  <c r="A13" i="10"/>
  <c r="C12" i="10"/>
  <c r="B12" i="10"/>
  <c r="A12" i="10"/>
  <c r="B11" i="10"/>
  <c r="A11" i="10"/>
  <c r="O113" i="13"/>
  <c r="L112" i="13"/>
  <c r="O112" i="13" s="1"/>
  <c r="N111" i="13"/>
  <c r="M111" i="13"/>
  <c r="K111" i="13"/>
  <c r="J111" i="13"/>
  <c r="N110" i="13"/>
  <c r="M110" i="13"/>
  <c r="K110" i="13"/>
  <c r="J110" i="13"/>
  <c r="N109" i="13"/>
  <c r="L109" i="13"/>
  <c r="N108" i="13"/>
  <c r="M108" i="13"/>
  <c r="J108" i="13"/>
  <c r="L107" i="13"/>
  <c r="O107" i="13" s="1"/>
  <c r="N106" i="13"/>
  <c r="M106" i="13"/>
  <c r="J106" i="13"/>
  <c r="L106" i="13" s="1"/>
  <c r="L105" i="13"/>
  <c r="O105" i="13" s="1"/>
  <c r="L104" i="13"/>
  <c r="O104" i="13" s="1"/>
  <c r="L103" i="13"/>
  <c r="O103" i="13" s="1"/>
  <c r="N102" i="13"/>
  <c r="L102" i="13"/>
  <c r="N101" i="13"/>
  <c r="L101" i="13"/>
  <c r="N100" i="13"/>
  <c r="L100" i="13"/>
  <c r="N99" i="13"/>
  <c r="L99" i="13"/>
  <c r="N98" i="13"/>
  <c r="L98" i="13"/>
  <c r="N97" i="13"/>
  <c r="L97" i="13"/>
  <c r="L96" i="13"/>
  <c r="O96" i="13" s="1"/>
  <c r="L95" i="13"/>
  <c r="M95" i="13" s="1"/>
  <c r="L94" i="13"/>
  <c r="K93" i="13"/>
  <c r="K92" i="13" s="1"/>
  <c r="L91" i="13"/>
  <c r="L90" i="13"/>
  <c r="O90" i="13" s="1"/>
  <c r="N89" i="13"/>
  <c r="N88" i="13"/>
  <c r="L88" i="13"/>
  <c r="M87" i="13"/>
  <c r="M86" i="13" s="1"/>
  <c r="K87" i="13"/>
  <c r="J87" i="13"/>
  <c r="J86" i="13" s="1"/>
  <c r="L84" i="13"/>
  <c r="O84" i="13" s="1"/>
  <c r="N83" i="13"/>
  <c r="M83" i="13"/>
  <c r="K83" i="13"/>
  <c r="J83" i="13"/>
  <c r="M82" i="13"/>
  <c r="L82" i="13"/>
  <c r="L81" i="13" s="1"/>
  <c r="N81" i="13"/>
  <c r="K81" i="13"/>
  <c r="J81" i="13"/>
  <c r="L79" i="13"/>
  <c r="L77" i="13" s="1"/>
  <c r="O78" i="13"/>
  <c r="N77" i="13"/>
  <c r="M77" i="13"/>
  <c r="K77" i="13"/>
  <c r="K76" i="13" s="1"/>
  <c r="J77" i="13"/>
  <c r="J76" i="13" s="1"/>
  <c r="L75" i="13"/>
  <c r="O75" i="13" s="1"/>
  <c r="N74" i="13"/>
  <c r="M74" i="13"/>
  <c r="K74" i="13"/>
  <c r="J74" i="13"/>
  <c r="L73" i="13"/>
  <c r="N72" i="13"/>
  <c r="M72" i="13"/>
  <c r="K72" i="13"/>
  <c r="J72" i="13"/>
  <c r="L70" i="13"/>
  <c r="O70" i="13" s="1"/>
  <c r="N69" i="13"/>
  <c r="N68" i="13" s="1"/>
  <c r="M69" i="13"/>
  <c r="M68" i="13" s="1"/>
  <c r="K69" i="13"/>
  <c r="K68" i="13" s="1"/>
  <c r="J69" i="13"/>
  <c r="L65" i="13"/>
  <c r="L64" i="13" s="1"/>
  <c r="L63" i="13" s="1"/>
  <c r="N64" i="13"/>
  <c r="N63" i="13" s="1"/>
  <c r="M64" i="13"/>
  <c r="M63" i="13" s="1"/>
  <c r="K64" i="13"/>
  <c r="K63" i="13" s="1"/>
  <c r="J64" i="13"/>
  <c r="L62" i="13"/>
  <c r="O62" i="13" s="1"/>
  <c r="N61" i="13"/>
  <c r="N60" i="13" s="1"/>
  <c r="M61" i="13"/>
  <c r="M60" i="13" s="1"/>
  <c r="K61" i="13"/>
  <c r="K60" i="13" s="1"/>
  <c r="J61" i="13"/>
  <c r="J60" i="13" s="1"/>
  <c r="L59" i="13"/>
  <c r="O59" i="13" s="1"/>
  <c r="N58" i="13"/>
  <c r="M58" i="13"/>
  <c r="K58" i="13"/>
  <c r="J58" i="13"/>
  <c r="L56" i="13"/>
  <c r="L55" i="13" s="1"/>
  <c r="N55" i="13"/>
  <c r="M55" i="13"/>
  <c r="K55" i="13"/>
  <c r="J55" i="13"/>
  <c r="L54" i="13"/>
  <c r="O54" i="13" s="1"/>
  <c r="N53" i="13"/>
  <c r="M53" i="13"/>
  <c r="K53" i="13"/>
  <c r="J53" i="13"/>
  <c r="L50" i="13"/>
  <c r="O50" i="13" s="1"/>
  <c r="N49" i="13"/>
  <c r="N48" i="13" s="1"/>
  <c r="M49" i="13"/>
  <c r="M48" i="13" s="1"/>
  <c r="K49" i="13"/>
  <c r="K48" i="13" s="1"/>
  <c r="J49" i="13"/>
  <c r="J48" i="13" s="1"/>
  <c r="L47" i="13"/>
  <c r="L46" i="13" s="1"/>
  <c r="N46" i="13"/>
  <c r="M46" i="13"/>
  <c r="K46" i="13"/>
  <c r="J46" i="13"/>
  <c r="L45" i="13"/>
  <c r="O45" i="13" s="1"/>
  <c r="N44" i="13"/>
  <c r="M44" i="13"/>
  <c r="K44" i="13"/>
  <c r="J44" i="13"/>
  <c r="L41" i="13"/>
  <c r="L40" i="13" s="1"/>
  <c r="N40" i="13"/>
  <c r="N39" i="13" s="1"/>
  <c r="M40" i="13"/>
  <c r="M39" i="13" s="1"/>
  <c r="K40" i="13"/>
  <c r="K39" i="13" s="1"/>
  <c r="J40" i="13"/>
  <c r="J39" i="13" s="1"/>
  <c r="L38" i="13"/>
  <c r="O38" i="13" s="1"/>
  <c r="N37" i="13"/>
  <c r="M37" i="13"/>
  <c r="K37" i="13"/>
  <c r="J37" i="13"/>
  <c r="L36" i="13"/>
  <c r="O36" i="13" s="1"/>
  <c r="N35" i="13"/>
  <c r="M35" i="13"/>
  <c r="M34" i="13" s="1"/>
  <c r="K35" i="13"/>
  <c r="J35" i="13"/>
  <c r="L33" i="13"/>
  <c r="L32" i="13" s="1"/>
  <c r="N32" i="13"/>
  <c r="M32" i="13"/>
  <c r="K32" i="13"/>
  <c r="J32" i="13"/>
  <c r="L30" i="13"/>
  <c r="L29" i="13" s="1"/>
  <c r="L28" i="13" s="1"/>
  <c r="N29" i="13"/>
  <c r="N28" i="13" s="1"/>
  <c r="M29" i="13"/>
  <c r="M28" i="13" s="1"/>
  <c r="K29" i="13"/>
  <c r="K28" i="13" s="1"/>
  <c r="J29" i="13"/>
  <c r="L27" i="13"/>
  <c r="L26" i="13" s="1"/>
  <c r="N26" i="13"/>
  <c r="M26" i="13"/>
  <c r="K26" i="13"/>
  <c r="J26" i="13"/>
  <c r="L25" i="13"/>
  <c r="O25" i="13" s="1"/>
  <c r="N24" i="13"/>
  <c r="M24" i="13"/>
  <c r="K24" i="13"/>
  <c r="J24" i="13"/>
  <c r="L23" i="13"/>
  <c r="L22" i="13" s="1"/>
  <c r="N22" i="13"/>
  <c r="M22" i="13"/>
  <c r="K22" i="13"/>
  <c r="J22" i="13"/>
  <c r="L21" i="13"/>
  <c r="O21" i="13" s="1"/>
  <c r="N20" i="13"/>
  <c r="M20" i="13"/>
  <c r="K20" i="13"/>
  <c r="J20" i="13"/>
  <c r="Q19" i="13"/>
  <c r="L17" i="13"/>
  <c r="O17" i="13" s="1"/>
  <c r="L16" i="13"/>
  <c r="O16" i="13" s="1"/>
  <c r="R15" i="13"/>
  <c r="R21" i="13" s="1"/>
  <c r="M15" i="13"/>
  <c r="Q15" i="13" s="1"/>
  <c r="Q21" i="13" s="1"/>
  <c r="J15" i="13"/>
  <c r="N14" i="13"/>
  <c r="K14" i="13"/>
  <c r="K13" i="13" s="1"/>
  <c r="O4" i="13"/>
  <c r="J2" i="13"/>
  <c r="J33" i="7"/>
  <c r="J15" i="7"/>
  <c r="J13" i="7"/>
  <c r="J12" i="7"/>
  <c r="G250" i="10" l="1"/>
  <c r="G21" i="10"/>
  <c r="G536" i="10"/>
  <c r="H151" i="10"/>
  <c r="G505" i="10"/>
  <c r="G165" i="10"/>
  <c r="F254" i="10"/>
  <c r="I254" i="10" s="1"/>
  <c r="F495" i="10"/>
  <c r="H197" i="10"/>
  <c r="F609" i="10"/>
  <c r="F226" i="10"/>
  <c r="G207" i="10"/>
  <c r="H322" i="10"/>
  <c r="I322" i="10" s="1"/>
  <c r="H543" i="10"/>
  <c r="P254" i="5"/>
  <c r="F236" i="11" s="1"/>
  <c r="P257" i="5"/>
  <c r="F239" i="11" s="1"/>
  <c r="H425" i="10"/>
  <c r="G548" i="10"/>
  <c r="O98" i="13"/>
  <c r="J93" i="13"/>
  <c r="J92" i="13" s="1"/>
  <c r="F78" i="10"/>
  <c r="H360" i="10"/>
  <c r="P233" i="5"/>
  <c r="F221" i="11" s="1"/>
  <c r="Q237" i="5"/>
  <c r="S255" i="5"/>
  <c r="J80" i="13"/>
  <c r="N43" i="13"/>
  <c r="N34" i="13"/>
  <c r="N31" i="13" s="1"/>
  <c r="M43" i="13"/>
  <c r="O89" i="13"/>
  <c r="M19" i="13"/>
  <c r="N19" i="13"/>
  <c r="N18" i="13" s="1"/>
  <c r="M52" i="13"/>
  <c r="M51" i="13" s="1"/>
  <c r="L24" i="13"/>
  <c r="O24" i="13" s="1"/>
  <c r="K19" i="13"/>
  <c r="K18" i="13" s="1"/>
  <c r="J71" i="13"/>
  <c r="O77" i="13"/>
  <c r="L83" i="13"/>
  <c r="L80" i="13" s="1"/>
  <c r="K57" i="13"/>
  <c r="M71" i="13"/>
  <c r="J85" i="13"/>
  <c r="H306" i="10"/>
  <c r="K430" i="5"/>
  <c r="K423" i="5" s="1"/>
  <c r="F151" i="10"/>
  <c r="G533" i="10"/>
  <c r="O263" i="5"/>
  <c r="G333" i="10" s="1"/>
  <c r="G334" i="10"/>
  <c r="G81" i="10"/>
  <c r="G61" i="10"/>
  <c r="F118" i="10"/>
  <c r="I118" i="10" s="1"/>
  <c r="H216" i="10"/>
  <c r="F245" i="10"/>
  <c r="H225" i="10"/>
  <c r="G415" i="10"/>
  <c r="H79" i="10"/>
  <c r="F434" i="10"/>
  <c r="F433" i="10" s="1"/>
  <c r="F432" i="10" s="1"/>
  <c r="O253" i="5"/>
  <c r="E235" i="11" s="1"/>
  <c r="G274" i="10"/>
  <c r="H519" i="10"/>
  <c r="F537" i="10"/>
  <c r="I537" i="10" s="1"/>
  <c r="M14" i="13"/>
  <c r="M13" i="13" s="1"/>
  <c r="L20" i="13"/>
  <c r="L49" i="13"/>
  <c r="L48" i="13" s="1"/>
  <c r="L61" i="13"/>
  <c r="L60" i="13" s="1"/>
  <c r="O60" i="13" s="1"/>
  <c r="O102" i="13"/>
  <c r="L108" i="13"/>
  <c r="O108" i="13" s="1"/>
  <c r="P260" i="5"/>
  <c r="H324" i="10" s="1"/>
  <c r="M31" i="13"/>
  <c r="N52" i="13"/>
  <c r="N51" i="13" s="1"/>
  <c r="M57" i="13"/>
  <c r="N80" i="13"/>
  <c r="O106" i="13"/>
  <c r="S240" i="5"/>
  <c r="Q261" i="5"/>
  <c r="F228" i="11"/>
  <c r="O684" i="5"/>
  <c r="O683" i="5" s="1"/>
  <c r="G426" i="10" s="1"/>
  <c r="O100" i="13"/>
  <c r="P248" i="5"/>
  <c r="F230" i="11" s="1"/>
  <c r="H578" i="10"/>
  <c r="I578" i="10" s="1"/>
  <c r="Q327" i="5"/>
  <c r="H318" i="10"/>
  <c r="G122" i="10"/>
  <c r="H539" i="10"/>
  <c r="G597" i="10"/>
  <c r="H157" i="10"/>
  <c r="F325" i="10"/>
  <c r="G571" i="10"/>
  <c r="G115" i="11"/>
  <c r="F71" i="10"/>
  <c r="I71" i="10" s="1"/>
  <c r="G180" i="10"/>
  <c r="G380" i="10"/>
  <c r="K372" i="5"/>
  <c r="G596" i="10"/>
  <c r="F43" i="10"/>
  <c r="I43" i="10" s="1"/>
  <c r="H119" i="10"/>
  <c r="H268" i="10"/>
  <c r="D433" i="10"/>
  <c r="H546" i="10"/>
  <c r="G529" i="10"/>
  <c r="H516" i="10"/>
  <c r="I516" i="10" s="1"/>
  <c r="G162" i="10"/>
  <c r="G530" i="10"/>
  <c r="F126" i="10"/>
  <c r="F125" i="10" s="1"/>
  <c r="I125" i="10" s="1"/>
  <c r="F154" i="10"/>
  <c r="F313" i="10"/>
  <c r="I313" i="10" s="1"/>
  <c r="F568" i="10"/>
  <c r="G156" i="10"/>
  <c r="H222" i="10"/>
  <c r="H341" i="10"/>
  <c r="I341" i="10" s="1"/>
  <c r="G440" i="10"/>
  <c r="F458" i="10"/>
  <c r="G465" i="10"/>
  <c r="H430" i="5"/>
  <c r="G117" i="10"/>
  <c r="F235" i="10"/>
  <c r="F40" i="10"/>
  <c r="I40" i="10" s="1"/>
  <c r="F383" i="10"/>
  <c r="H392" i="10"/>
  <c r="I392" i="10" s="1"/>
  <c r="F562" i="10"/>
  <c r="L365" i="5"/>
  <c r="L364" i="5" s="1"/>
  <c r="L363" i="5" s="1"/>
  <c r="H511" i="10"/>
  <c r="G337" i="10"/>
  <c r="H507" i="10"/>
  <c r="I507" i="10" s="1"/>
  <c r="H513" i="10"/>
  <c r="I513" i="10" s="1"/>
  <c r="F85" i="10"/>
  <c r="G87" i="10"/>
  <c r="G30" i="10"/>
  <c r="H191" i="10"/>
  <c r="F510" i="10"/>
  <c r="F509" i="10" s="1"/>
  <c r="H512" i="10"/>
  <c r="F525" i="10"/>
  <c r="F570" i="10"/>
  <c r="D30" i="11"/>
  <c r="F347" i="10"/>
  <c r="I347" i="10" s="1"/>
  <c r="H506" i="10"/>
  <c r="H492" i="10"/>
  <c r="I492" i="10" s="1"/>
  <c r="G134" i="10"/>
  <c r="P231" i="5"/>
  <c r="F216" i="11" s="1"/>
  <c r="G482" i="10"/>
  <c r="G318" i="10"/>
  <c r="L197" i="5"/>
  <c r="L196" i="5" s="1"/>
  <c r="Q453" i="5"/>
  <c r="F149" i="10"/>
  <c r="H419" i="10"/>
  <c r="I419" i="10" s="1"/>
  <c r="G63" i="10"/>
  <c r="G277" i="10"/>
  <c r="G560" i="10"/>
  <c r="F160" i="10"/>
  <c r="H248" i="10"/>
  <c r="G391" i="10"/>
  <c r="G51" i="10"/>
  <c r="F130" i="10"/>
  <c r="I130" i="10" s="1"/>
  <c r="F232" i="10"/>
  <c r="H549" i="10"/>
  <c r="I549" i="10" s="1"/>
  <c r="H189" i="10"/>
  <c r="H418" i="10"/>
  <c r="H500" i="10"/>
  <c r="G521" i="10"/>
  <c r="G283" i="10"/>
  <c r="G370" i="10"/>
  <c r="F552" i="10"/>
  <c r="I552" i="10" s="1"/>
  <c r="H235" i="5"/>
  <c r="M340" i="5"/>
  <c r="M335" i="5" s="1"/>
  <c r="M334" i="5" s="1"/>
  <c r="I463" i="5"/>
  <c r="F65" i="11" s="1"/>
  <c r="G542" i="10"/>
  <c r="H575" i="10"/>
  <c r="I575" i="10" s="1"/>
  <c r="H19" i="10"/>
  <c r="F54" i="10"/>
  <c r="H178" i="10"/>
  <c r="H455" i="10"/>
  <c r="L153" i="5"/>
  <c r="L152" i="5" s="1"/>
  <c r="L143" i="5" s="1"/>
  <c r="G216" i="10"/>
  <c r="H236" i="10"/>
  <c r="I236" i="10" s="1"/>
  <c r="I231" i="5"/>
  <c r="I230" i="5" s="1"/>
  <c r="G91" i="11"/>
  <c r="D161" i="11"/>
  <c r="G39" i="10"/>
  <c r="H309" i="10"/>
  <c r="L372" i="5"/>
  <c r="H200" i="10"/>
  <c r="F455" i="10"/>
  <c r="G506" i="10"/>
  <c r="G512" i="10"/>
  <c r="L654" i="5"/>
  <c r="L653" i="5" s="1"/>
  <c r="H605" i="10"/>
  <c r="F16" i="10"/>
  <c r="O17" i="5"/>
  <c r="O16" i="5" s="1"/>
  <c r="G15" i="10" s="1"/>
  <c r="Q292" i="5"/>
  <c r="G229" i="10"/>
  <c r="G328" i="10"/>
  <c r="H115" i="10"/>
  <c r="G225" i="10"/>
  <c r="G262" i="10"/>
  <c r="F531" i="10"/>
  <c r="I531" i="10" s="1"/>
  <c r="H562" i="10"/>
  <c r="G237" i="11"/>
  <c r="F169" i="10"/>
  <c r="F168" i="10" s="1"/>
  <c r="F403" i="10"/>
  <c r="I403" i="10" s="1"/>
  <c r="G312" i="10"/>
  <c r="F428" i="10"/>
  <c r="H441" i="10"/>
  <c r="I441" i="10" s="1"/>
  <c r="F501" i="10"/>
  <c r="I501" i="10" s="1"/>
  <c r="H503" i="10"/>
  <c r="O79" i="5"/>
  <c r="G136" i="10" s="1"/>
  <c r="F310" i="10"/>
  <c r="I310" i="10" s="1"/>
  <c r="F214" i="10"/>
  <c r="F357" i="10"/>
  <c r="I357" i="10" s="1"/>
  <c r="G373" i="10"/>
  <c r="N95" i="13"/>
  <c r="N93" i="13" s="1"/>
  <c r="N92" i="13" s="1"/>
  <c r="M93" i="13"/>
  <c r="M92" i="13" s="1"/>
  <c r="M85" i="13" s="1"/>
  <c r="N71" i="13"/>
  <c r="O29" i="13"/>
  <c r="K34" i="13"/>
  <c r="K31" i="13" s="1"/>
  <c r="K52" i="13"/>
  <c r="K51" i="13" s="1"/>
  <c r="O73" i="13"/>
  <c r="L72" i="13"/>
  <c r="O88" i="13"/>
  <c r="L87" i="13"/>
  <c r="L86" i="13" s="1"/>
  <c r="L93" i="13"/>
  <c r="L92" i="13" s="1"/>
  <c r="O99" i="13"/>
  <c r="O109" i="13"/>
  <c r="L35" i="13"/>
  <c r="O35" i="13" s="1"/>
  <c r="L53" i="13"/>
  <c r="L52" i="13" s="1"/>
  <c r="L58" i="13"/>
  <c r="O94" i="13"/>
  <c r="O97" i="13"/>
  <c r="O22" i="13"/>
  <c r="K43" i="13"/>
  <c r="K42" i="13" s="1"/>
  <c r="L111" i="13"/>
  <c r="O111" i="13" s="1"/>
  <c r="K80" i="13"/>
  <c r="O101" i="13"/>
  <c r="N13" i="13"/>
  <c r="J19" i="13"/>
  <c r="R19" i="13" s="1"/>
  <c r="L44" i="13"/>
  <c r="L43" i="13" s="1"/>
  <c r="L69" i="13"/>
  <c r="L68" i="13" s="1"/>
  <c r="L74" i="13"/>
  <c r="O74" i="13" s="1"/>
  <c r="O82" i="13"/>
  <c r="L110" i="13"/>
  <c r="O110" i="13" s="1"/>
  <c r="F34" i="10"/>
  <c r="H70" i="10"/>
  <c r="F80" i="10"/>
  <c r="I80" i="10" s="1"/>
  <c r="F190" i="10"/>
  <c r="I190" i="10" s="1"/>
  <c r="H346" i="10"/>
  <c r="G395" i="10"/>
  <c r="G523" i="10"/>
  <c r="G524" i="10"/>
  <c r="F555" i="10"/>
  <c r="I555" i="10" s="1"/>
  <c r="G557" i="10"/>
  <c r="G574" i="10"/>
  <c r="H580" i="10"/>
  <c r="G287" i="11"/>
  <c r="J205" i="5"/>
  <c r="J204" i="5" s="1"/>
  <c r="O314" i="5"/>
  <c r="N329" i="5"/>
  <c r="F402" i="10" s="1"/>
  <c r="I402" i="10" s="1"/>
  <c r="G375" i="5"/>
  <c r="F432" i="11"/>
  <c r="O410" i="5"/>
  <c r="D47" i="11"/>
  <c r="H262" i="5"/>
  <c r="H223" i="5" s="1"/>
  <c r="K654" i="5"/>
  <c r="K653" i="5" s="1"/>
  <c r="G66" i="10"/>
  <c r="F94" i="10"/>
  <c r="H103" i="10"/>
  <c r="G111" i="10"/>
  <c r="F172" i="10"/>
  <c r="I172" i="10" s="1"/>
  <c r="G174" i="10"/>
  <c r="G177" i="10"/>
  <c r="F319" i="10"/>
  <c r="I319" i="10" s="1"/>
  <c r="G343" i="10"/>
  <c r="G411" i="10"/>
  <c r="G424" i="10"/>
  <c r="G447" i="10"/>
  <c r="H458" i="10"/>
  <c r="G497" i="10"/>
  <c r="H522" i="10"/>
  <c r="H589" i="10"/>
  <c r="Q47" i="5"/>
  <c r="M85" i="5"/>
  <c r="I119" i="5"/>
  <c r="I118" i="5" s="1"/>
  <c r="I117" i="5" s="1"/>
  <c r="I116" i="5" s="1"/>
  <c r="M126" i="5"/>
  <c r="M125" i="5" s="1"/>
  <c r="M124" i="5" s="1"/>
  <c r="G276" i="11"/>
  <c r="P348" i="5"/>
  <c r="P347" i="5" s="1"/>
  <c r="G79" i="11"/>
  <c r="O324" i="5"/>
  <c r="G397" i="10" s="1"/>
  <c r="H47" i="10"/>
  <c r="H64" i="10"/>
  <c r="F73" i="10"/>
  <c r="H81" i="10"/>
  <c r="H117" i="10"/>
  <c r="F141" i="10"/>
  <c r="I141" i="10" s="1"/>
  <c r="G159" i="10"/>
  <c r="F184" i="10"/>
  <c r="I184" i="10" s="1"/>
  <c r="F211" i="10"/>
  <c r="F257" i="10"/>
  <c r="I257" i="10" s="1"/>
  <c r="G388" i="10"/>
  <c r="G500" i="10"/>
  <c r="P86" i="5"/>
  <c r="H143" i="10" s="1"/>
  <c r="G173" i="11"/>
  <c r="G505" i="11"/>
  <c r="M205" i="5"/>
  <c r="M204" i="5" s="1"/>
  <c r="G225" i="11"/>
  <c r="L324" i="5"/>
  <c r="J372" i="5"/>
  <c r="P681" i="5"/>
  <c r="P680" i="5" s="1"/>
  <c r="J573" i="5"/>
  <c r="G49" i="10"/>
  <c r="H77" i="10"/>
  <c r="H144" i="10"/>
  <c r="I144" i="10" s="1"/>
  <c r="H163" i="10"/>
  <c r="I163" i="10" s="1"/>
  <c r="H214" i="10"/>
  <c r="F230" i="10"/>
  <c r="H270" i="10"/>
  <c r="I270" i="10" s="1"/>
  <c r="H274" i="10"/>
  <c r="H489" i="10"/>
  <c r="D484" i="11"/>
  <c r="G484" i="11" s="1"/>
  <c r="G499" i="11"/>
  <c r="G280" i="11"/>
  <c r="G231" i="11"/>
  <c r="Q356" i="5"/>
  <c r="L430" i="5"/>
  <c r="L423" i="5" s="1"/>
  <c r="G109" i="11"/>
  <c r="J550" i="5"/>
  <c r="J549" i="5" s="1"/>
  <c r="J548" i="5" s="1"/>
  <c r="J547" i="5" s="1"/>
  <c r="J546" i="5" s="1"/>
  <c r="J545" i="5" s="1"/>
  <c r="F546" i="10"/>
  <c r="L205" i="5"/>
  <c r="L204" i="5" s="1"/>
  <c r="F93" i="10"/>
  <c r="I93" i="10" s="1"/>
  <c r="G119" i="10"/>
  <c r="F296" i="10"/>
  <c r="H344" i="10"/>
  <c r="I344" i="10" s="1"/>
  <c r="F425" i="10"/>
  <c r="H452" i="10"/>
  <c r="I452" i="10" s="1"/>
  <c r="H465" i="10"/>
  <c r="G474" i="10"/>
  <c r="F534" i="10"/>
  <c r="I534" i="10" s="1"/>
  <c r="H583" i="10"/>
  <c r="G604" i="10"/>
  <c r="I85" i="5"/>
  <c r="I365" i="5"/>
  <c r="I364" i="5" s="1"/>
  <c r="I363" i="5" s="1"/>
  <c r="G442" i="11"/>
  <c r="H36" i="10"/>
  <c r="F82" i="10"/>
  <c r="I82" i="10" s="1"/>
  <c r="F123" i="10"/>
  <c r="I123" i="10" s="1"/>
  <c r="G259" i="10"/>
  <c r="G299" i="10"/>
  <c r="G356" i="10"/>
  <c r="F400" i="10"/>
  <c r="I400" i="10" s="1"/>
  <c r="G488" i="10"/>
  <c r="G561" i="10"/>
  <c r="H572" i="10"/>
  <c r="M70" i="5"/>
  <c r="E372" i="11"/>
  <c r="E368" i="11" s="1"/>
  <c r="G211" i="11"/>
  <c r="O592" i="5"/>
  <c r="F22" i="10"/>
  <c r="H37" i="10"/>
  <c r="I37" i="10" s="1"/>
  <c r="F41" i="10"/>
  <c r="I41" i="10" s="1"/>
  <c r="F263" i="10"/>
  <c r="I263" i="10" s="1"/>
  <c r="G427" i="10"/>
  <c r="G515" i="10"/>
  <c r="F519" i="10"/>
  <c r="G551" i="10"/>
  <c r="H554" i="10"/>
  <c r="F558" i="10"/>
  <c r="I558" i="10" s="1"/>
  <c r="H594" i="10"/>
  <c r="P102" i="5"/>
  <c r="J153" i="5"/>
  <c r="J152" i="5" s="1"/>
  <c r="J143" i="5" s="1"/>
  <c r="O252" i="5"/>
  <c r="O251" i="5" s="1"/>
  <c r="G106" i="11"/>
  <c r="G518" i="5"/>
  <c r="I550" i="5"/>
  <c r="I549" i="5" s="1"/>
  <c r="I548" i="5" s="1"/>
  <c r="I547" i="5" s="1"/>
  <c r="G79" i="10"/>
  <c r="G143" i="10"/>
  <c r="F248" i="10"/>
  <c r="F251" i="10"/>
  <c r="I251" i="10" s="1"/>
  <c r="G418" i="10"/>
  <c r="H495" i="10"/>
  <c r="I495" i="10" s="1"/>
  <c r="F522" i="10"/>
  <c r="I522" i="10" s="1"/>
  <c r="G609" i="10"/>
  <c r="G176" i="11"/>
  <c r="J365" i="5"/>
  <c r="J364" i="5" s="1"/>
  <c r="J363" i="5" s="1"/>
  <c r="I375" i="5"/>
  <c r="I374" i="5" s="1"/>
  <c r="I373" i="5" s="1"/>
  <c r="I372" i="5" s="1"/>
  <c r="O538" i="5"/>
  <c r="O655" i="5"/>
  <c r="G179" i="10" s="1"/>
  <c r="O671" i="5"/>
  <c r="F146" i="10"/>
  <c r="G235" i="10"/>
  <c r="G457" i="10"/>
  <c r="F461" i="10"/>
  <c r="I461" i="10" s="1"/>
  <c r="G469" i="10"/>
  <c r="F598" i="10"/>
  <c r="I598" i="10" s="1"/>
  <c r="G192" i="11"/>
  <c r="H372" i="5"/>
  <c r="J430" i="5"/>
  <c r="P470" i="5"/>
  <c r="F72" i="11" s="1"/>
  <c r="F474" i="10"/>
  <c r="G383" i="10"/>
  <c r="O568" i="5"/>
  <c r="G468" i="10"/>
  <c r="P50" i="5"/>
  <c r="H62" i="10" s="1"/>
  <c r="H63" i="10"/>
  <c r="P98" i="5"/>
  <c r="H152" i="10" s="1"/>
  <c r="H153" i="10"/>
  <c r="G69" i="10"/>
  <c r="H87" i="10"/>
  <c r="G213" i="10"/>
  <c r="G324" i="10"/>
  <c r="F365" i="10"/>
  <c r="I365" i="10" s="1"/>
  <c r="H371" i="10"/>
  <c r="I371" i="10" s="1"/>
  <c r="H551" i="10"/>
  <c r="G554" i="10"/>
  <c r="F572" i="10"/>
  <c r="Q142" i="5"/>
  <c r="G170" i="11"/>
  <c r="N326" i="5"/>
  <c r="N325" i="5" s="1"/>
  <c r="F398" i="10" s="1"/>
  <c r="I398" i="10" s="1"/>
  <c r="O350" i="5"/>
  <c r="I397" i="5"/>
  <c r="I396" i="5" s="1"/>
  <c r="I395" i="5" s="1"/>
  <c r="I394" i="5" s="1"/>
  <c r="I393" i="5" s="1"/>
  <c r="L397" i="5"/>
  <c r="L396" i="5" s="1"/>
  <c r="L395" i="5" s="1"/>
  <c r="L394" i="5" s="1"/>
  <c r="L393" i="5" s="1"/>
  <c r="Q480" i="5"/>
  <c r="G88" i="11"/>
  <c r="J518" i="5"/>
  <c r="P650" i="5"/>
  <c r="F50" i="10"/>
  <c r="I50" i="10" s="1"/>
  <c r="H135" i="10"/>
  <c r="I135" i="10" s="1"/>
  <c r="H169" i="10"/>
  <c r="H168" i="10" s="1"/>
  <c r="H167" i="10" s="1"/>
  <c r="F275" i="10"/>
  <c r="I275" i="10" s="1"/>
  <c r="G360" i="10"/>
  <c r="F412" i="10"/>
  <c r="I412" i="10" s="1"/>
  <c r="H448" i="10"/>
  <c r="H467" i="10"/>
  <c r="H468" i="10"/>
  <c r="F605" i="10"/>
  <c r="J26" i="5"/>
  <c r="J25" i="5" s="1"/>
  <c r="J24" i="5" s="1"/>
  <c r="J119" i="5"/>
  <c r="J118" i="5" s="1"/>
  <c r="J117" i="5" s="1"/>
  <c r="J116" i="5" s="1"/>
  <c r="G285" i="11"/>
  <c r="O198" i="5"/>
  <c r="E503" i="11" s="1"/>
  <c r="G448" i="11"/>
  <c r="P361" i="5"/>
  <c r="H440" i="10" s="1"/>
  <c r="J397" i="5"/>
  <c r="J396" i="5" s="1"/>
  <c r="J395" i="5" s="1"/>
  <c r="J394" i="5" s="1"/>
  <c r="J393" i="5" s="1"/>
  <c r="I430" i="5"/>
  <c r="I423" i="5" s="1"/>
  <c r="P478" i="5"/>
  <c r="Q501" i="5"/>
  <c r="Q504" i="5"/>
  <c r="G112" i="11"/>
  <c r="K518" i="5"/>
  <c r="O550" i="5"/>
  <c r="G446" i="10" s="1"/>
  <c r="L550" i="5"/>
  <c r="O616" i="5"/>
  <c r="G336" i="10" s="1"/>
  <c r="F27" i="10"/>
  <c r="H88" i="10"/>
  <c r="I88" i="10" s="1"/>
  <c r="H154" i="10"/>
  <c r="I154" i="10" s="1"/>
  <c r="F175" i="10"/>
  <c r="I175" i="10" s="1"/>
  <c r="F178" i="10"/>
  <c r="F278" i="10"/>
  <c r="I278" i="10" s="1"/>
  <c r="H356" i="10"/>
  <c r="H469" i="10"/>
  <c r="H530" i="10"/>
  <c r="H557" i="10"/>
  <c r="L14" i="5"/>
  <c r="L13" i="5" s="1"/>
  <c r="Q52" i="5"/>
  <c r="P253" i="5"/>
  <c r="P252" i="5" s="1"/>
  <c r="I435" i="10"/>
  <c r="K383" i="5"/>
  <c r="K382" i="5" s="1"/>
  <c r="P481" i="5"/>
  <c r="J654" i="5"/>
  <c r="J653" i="5" s="1"/>
  <c r="N702" i="5"/>
  <c r="Q702" i="5" s="1"/>
  <c r="H30" i="10"/>
  <c r="F91" i="10"/>
  <c r="G97" i="10"/>
  <c r="G98" i="10"/>
  <c r="G94" i="10" s="1"/>
  <c r="G108" i="10"/>
  <c r="H146" i="10"/>
  <c r="H208" i="10"/>
  <c r="I208" i="10" s="1"/>
  <c r="H211" i="10"/>
  <c r="F217" i="10"/>
  <c r="I217" i="10" s="1"/>
  <c r="H250" i="10"/>
  <c r="H331" i="10"/>
  <c r="I331" i="10" s="1"/>
  <c r="G353" i="10"/>
  <c r="F374" i="10"/>
  <c r="I374" i="10" s="1"/>
  <c r="G451" i="10"/>
  <c r="F489" i="10"/>
  <c r="H533" i="10"/>
  <c r="I595" i="10"/>
  <c r="J70" i="5"/>
  <c r="O177" i="5"/>
  <c r="G235" i="5"/>
  <c r="O244" i="5"/>
  <c r="E226" i="11" s="1"/>
  <c r="K324" i="5"/>
  <c r="M372" i="5"/>
  <c r="G460" i="11"/>
  <c r="J304" i="5"/>
  <c r="J303" i="5" s="1"/>
  <c r="G253" i="10"/>
  <c r="H470" i="10"/>
  <c r="I470" i="10" s="1"/>
  <c r="P141" i="5"/>
  <c r="P140" i="5" s="1"/>
  <c r="Q447" i="5"/>
  <c r="O466" i="5"/>
  <c r="N623" i="5"/>
  <c r="O623" i="5"/>
  <c r="Q641" i="5"/>
  <c r="G67" i="11"/>
  <c r="P45" i="5"/>
  <c r="H68" i="10" s="1"/>
  <c r="H69" i="10"/>
  <c r="P389" i="5"/>
  <c r="P388" i="5" s="1"/>
  <c r="H596" i="10"/>
  <c r="O218" i="5"/>
  <c r="G297" i="10" s="1"/>
  <c r="G298" i="10"/>
  <c r="P426" i="5"/>
  <c r="H464" i="10"/>
  <c r="I31" i="10"/>
  <c r="I99" i="10"/>
  <c r="N59" i="5"/>
  <c r="Q59" i="5" s="1"/>
  <c r="K62" i="5"/>
  <c r="K85" i="5"/>
  <c r="G413" i="11"/>
  <c r="K119" i="5"/>
  <c r="K118" i="5" s="1"/>
  <c r="K117" i="5" s="1"/>
  <c r="K116" i="5" s="1"/>
  <c r="M231" i="5"/>
  <c r="M230" i="5" s="1"/>
  <c r="P280" i="5"/>
  <c r="H353" i="10" s="1"/>
  <c r="L304" i="5"/>
  <c r="L303" i="5" s="1"/>
  <c r="N312" i="5"/>
  <c r="F385" i="10" s="1"/>
  <c r="P318" i="5"/>
  <c r="H391" i="10" s="1"/>
  <c r="Q392" i="5"/>
  <c r="Q409" i="5"/>
  <c r="Q483" i="5"/>
  <c r="P502" i="5"/>
  <c r="F107" i="11" s="1"/>
  <c r="I629" i="5"/>
  <c r="Q635" i="5"/>
  <c r="Q688" i="5"/>
  <c r="I109" i="10"/>
  <c r="H289" i="5"/>
  <c r="H275" i="5" s="1"/>
  <c r="M518" i="5"/>
  <c r="L70" i="5"/>
  <c r="O101" i="5"/>
  <c r="E417" i="11" s="1"/>
  <c r="K126" i="5"/>
  <c r="K125" i="5" s="1"/>
  <c r="K124" i="5" s="1"/>
  <c r="P130" i="5"/>
  <c r="N254" i="5"/>
  <c r="F318" i="10" s="1"/>
  <c r="Q284" i="5"/>
  <c r="J423" i="5"/>
  <c r="G73" i="11"/>
  <c r="Q486" i="5"/>
  <c r="M430" i="5"/>
  <c r="M423" i="5" s="1"/>
  <c r="H550" i="5"/>
  <c r="H549" i="5" s="1"/>
  <c r="H548" i="5" s="1"/>
  <c r="H547" i="5" s="1"/>
  <c r="G129" i="11"/>
  <c r="P666" i="5"/>
  <c r="H207" i="10" s="1"/>
  <c r="H14" i="5"/>
  <c r="H13" i="5" s="1"/>
  <c r="N88" i="5"/>
  <c r="F145" i="10" s="1"/>
  <c r="H119" i="5"/>
  <c r="H118" i="5" s="1"/>
  <c r="H117" i="5" s="1"/>
  <c r="H116" i="5" s="1"/>
  <c r="M153" i="5"/>
  <c r="M152" i="5" s="1"/>
  <c r="M143" i="5" s="1"/>
  <c r="O183" i="5"/>
  <c r="E177" i="11" s="1"/>
  <c r="O279" i="5"/>
  <c r="G352" i="10" s="1"/>
  <c r="I304" i="5"/>
  <c r="I303" i="5" s="1"/>
  <c r="O317" i="5"/>
  <c r="O321" i="5"/>
  <c r="G394" i="10" s="1"/>
  <c r="K365" i="5"/>
  <c r="K364" i="5" s="1"/>
  <c r="K363" i="5" s="1"/>
  <c r="L567" i="5"/>
  <c r="N651" i="5"/>
  <c r="F103" i="10" s="1"/>
  <c r="I103" i="10" s="1"/>
  <c r="M654" i="5"/>
  <c r="M653" i="5" s="1"/>
  <c r="Q20" i="5"/>
  <c r="Q200" i="5"/>
  <c r="N583" i="5"/>
  <c r="F115" i="10" s="1"/>
  <c r="J582" i="5"/>
  <c r="J581" i="5" s="1"/>
  <c r="J580" i="5" s="1"/>
  <c r="J579" i="5" s="1"/>
  <c r="O611" i="5"/>
  <c r="G296" i="10" s="1"/>
  <c r="J682" i="5"/>
  <c r="J681" i="5" s="1"/>
  <c r="J680" i="5" s="1"/>
  <c r="J674" i="5" s="1"/>
  <c r="F320" i="11"/>
  <c r="F318" i="11" s="1"/>
  <c r="K289" i="5"/>
  <c r="P555" i="5"/>
  <c r="P558" i="5"/>
  <c r="O560" i="5"/>
  <c r="P159" i="5"/>
  <c r="H235" i="10"/>
  <c r="F13" i="11"/>
  <c r="H221" i="10"/>
  <c r="P18" i="5"/>
  <c r="H17" i="10" s="1"/>
  <c r="H18" i="10"/>
  <c r="E221" i="11"/>
  <c r="O232" i="5"/>
  <c r="E220" i="11" s="1"/>
  <c r="I386" i="10"/>
  <c r="O21" i="5"/>
  <c r="G20" i="10" s="1"/>
  <c r="L26" i="5"/>
  <c r="L25" i="5" s="1"/>
  <c r="L24" i="5" s="1"/>
  <c r="H26" i="5"/>
  <c r="H25" i="5" s="1"/>
  <c r="H24" i="5" s="1"/>
  <c r="O40" i="5"/>
  <c r="O39" i="5" s="1"/>
  <c r="J62" i="5"/>
  <c r="H85" i="5"/>
  <c r="P88" i="5"/>
  <c r="P96" i="5"/>
  <c r="N101" i="5"/>
  <c r="F155" i="10" s="1"/>
  <c r="O174" i="5"/>
  <c r="O186" i="5"/>
  <c r="Q195" i="5"/>
  <c r="P198" i="5"/>
  <c r="H273" i="10" s="1"/>
  <c r="I573" i="5"/>
  <c r="I572" i="5"/>
  <c r="M682" i="5"/>
  <c r="M681" i="5" s="1"/>
  <c r="M680" i="5" s="1"/>
  <c r="M674" i="5" s="1"/>
  <c r="H22" i="10"/>
  <c r="H54" i="10"/>
  <c r="G145" i="10"/>
  <c r="F242" i="10"/>
  <c r="F300" i="10"/>
  <c r="I300" i="10" s="1"/>
  <c r="N27" i="5"/>
  <c r="M26" i="5"/>
  <c r="M25" i="5" s="1"/>
  <c r="M24" i="5" s="1"/>
  <c r="N33" i="5"/>
  <c r="Q33" i="5" s="1"/>
  <c r="K153" i="5"/>
  <c r="K152" i="5" s="1"/>
  <c r="K143" i="5" s="1"/>
  <c r="N445" i="5"/>
  <c r="F493" i="10" s="1"/>
  <c r="O216" i="5"/>
  <c r="G291" i="10" s="1"/>
  <c r="P217" i="5"/>
  <c r="H292" i="10" s="1"/>
  <c r="G140" i="10"/>
  <c r="G221" i="10"/>
  <c r="G256" i="10"/>
  <c r="H265" i="10"/>
  <c r="G292" i="10"/>
  <c r="N122" i="5"/>
  <c r="F191" i="10" s="1"/>
  <c r="N128" i="5"/>
  <c r="F197" i="10" s="1"/>
  <c r="I197" i="10" s="1"/>
  <c r="P189" i="5"/>
  <c r="O193" i="5"/>
  <c r="F430" i="11"/>
  <c r="I219" i="5"/>
  <c r="F429" i="11" s="1"/>
  <c r="H572" i="5"/>
  <c r="H573" i="5"/>
  <c r="F52" i="10"/>
  <c r="I52" i="10" s="1"/>
  <c r="G150" i="10"/>
  <c r="F198" i="10"/>
  <c r="I198" i="10" s="1"/>
  <c r="G234" i="10"/>
  <c r="I245" i="10"/>
  <c r="I266" i="10"/>
  <c r="I329" i="10"/>
  <c r="I396" i="10"/>
  <c r="P22" i="5"/>
  <c r="H21" i="10" s="1"/>
  <c r="I26" i="5"/>
  <c r="I25" i="5" s="1"/>
  <c r="I24" i="5" s="1"/>
  <c r="P41" i="5"/>
  <c r="H61" i="10" s="1"/>
  <c r="P43" i="5"/>
  <c r="M62" i="5"/>
  <c r="H70" i="5"/>
  <c r="Q76" i="5"/>
  <c r="Q89" i="5"/>
  <c r="Q95" i="5"/>
  <c r="L119" i="5"/>
  <c r="L118" i="5" s="1"/>
  <c r="L117" i="5" s="1"/>
  <c r="L116" i="5" s="1"/>
  <c r="Q139" i="5"/>
  <c r="G153" i="5"/>
  <c r="G152" i="5" s="1"/>
  <c r="I153" i="5"/>
  <c r="I152" i="5" s="1"/>
  <c r="I143" i="5" s="1"/>
  <c r="P156" i="5"/>
  <c r="O180" i="5"/>
  <c r="M365" i="5"/>
  <c r="M364" i="5" s="1"/>
  <c r="M363" i="5" s="1"/>
  <c r="E38" i="11"/>
  <c r="O574" i="5"/>
  <c r="O573" i="5" s="1"/>
  <c r="F70" i="10"/>
  <c r="F192" i="10"/>
  <c r="I192" i="10" s="1"/>
  <c r="F201" i="10"/>
  <c r="I201" i="10" s="1"/>
  <c r="H232" i="10"/>
  <c r="G463" i="10"/>
  <c r="G464" i="10"/>
  <c r="Q44" i="5"/>
  <c r="H62" i="5"/>
  <c r="I70" i="5"/>
  <c r="O85" i="5"/>
  <c r="L85" i="5"/>
  <c r="N96" i="5"/>
  <c r="F150" i="10" s="1"/>
  <c r="N114" i="5"/>
  <c r="Q114" i="5" s="1"/>
  <c r="N120" i="5"/>
  <c r="F189" i="10" s="1"/>
  <c r="I189" i="10" s="1"/>
  <c r="M119" i="5"/>
  <c r="M118" i="5" s="1"/>
  <c r="M117" i="5" s="1"/>
  <c r="M116" i="5" s="1"/>
  <c r="Q151" i="5"/>
  <c r="H153" i="5"/>
  <c r="H152" i="5" s="1"/>
  <c r="H143" i="5" s="1"/>
  <c r="O201" i="5"/>
  <c r="K231" i="5"/>
  <c r="K230" i="5" s="1"/>
  <c r="K235" i="5"/>
  <c r="N531" i="5"/>
  <c r="O247" i="5"/>
  <c r="N264" i="5"/>
  <c r="F334" i="10" s="1"/>
  <c r="O272" i="5"/>
  <c r="O299" i="5"/>
  <c r="E395" i="11" s="1"/>
  <c r="L289" i="5"/>
  <c r="L275" i="5" s="1"/>
  <c r="H325" i="5"/>
  <c r="H324" i="5" s="1"/>
  <c r="N342" i="5"/>
  <c r="F415" i="10" s="1"/>
  <c r="L340" i="5"/>
  <c r="L335" i="5" s="1"/>
  <c r="L334" i="5" s="1"/>
  <c r="Q352" i="5"/>
  <c r="P385" i="5"/>
  <c r="N400" i="5"/>
  <c r="F28" i="10" s="1"/>
  <c r="M397" i="5"/>
  <c r="M396" i="5" s="1"/>
  <c r="M395" i="5" s="1"/>
  <c r="M394" i="5" s="1"/>
  <c r="M393" i="5" s="1"/>
  <c r="Q403" i="5"/>
  <c r="N414" i="5"/>
  <c r="N452" i="5"/>
  <c r="H460" i="5"/>
  <c r="E62" i="11" s="1"/>
  <c r="P499" i="5"/>
  <c r="P505" i="5"/>
  <c r="F110" i="11" s="1"/>
  <c r="Q510" i="5"/>
  <c r="L518" i="5"/>
  <c r="Q524" i="5"/>
  <c r="E46" i="11"/>
  <c r="Q540" i="5"/>
  <c r="P544" i="5"/>
  <c r="H609" i="10" s="1"/>
  <c r="M550" i="5"/>
  <c r="M549" i="5" s="1"/>
  <c r="M548" i="5" s="1"/>
  <c r="M547" i="5" s="1"/>
  <c r="N599" i="5"/>
  <c r="Q599" i="5" s="1"/>
  <c r="Q607" i="5"/>
  <c r="H622" i="5"/>
  <c r="H621" i="5" s="1"/>
  <c r="H620" i="5" s="1"/>
  <c r="H619" i="5" s="1"/>
  <c r="P671" i="5"/>
  <c r="G431" i="11"/>
  <c r="P244" i="5"/>
  <c r="F226" i="11" s="1"/>
  <c r="Q246" i="5"/>
  <c r="M289" i="5"/>
  <c r="M275" i="5" s="1"/>
  <c r="H304" i="5"/>
  <c r="H303" i="5" s="1"/>
  <c r="Q330" i="5"/>
  <c r="Q339" i="5"/>
  <c r="H340" i="5"/>
  <c r="H335" i="5" s="1"/>
  <c r="H334" i="5" s="1"/>
  <c r="O360" i="5"/>
  <c r="G439" i="10" s="1"/>
  <c r="N420" i="5"/>
  <c r="Q420" i="5" s="1"/>
  <c r="H438" i="5"/>
  <c r="H437" i="5" s="1"/>
  <c r="H436" i="5" s="1"/>
  <c r="Q465" i="5"/>
  <c r="Q471" i="5"/>
  <c r="O472" i="5"/>
  <c r="P490" i="5"/>
  <c r="F95" i="11" s="1"/>
  <c r="P508" i="5"/>
  <c r="F113" i="11" s="1"/>
  <c r="N513" i="5"/>
  <c r="F561" i="10" s="1"/>
  <c r="Q562" i="5"/>
  <c r="Q577" i="5"/>
  <c r="N587" i="5"/>
  <c r="F119" i="10" s="1"/>
  <c r="P592" i="5"/>
  <c r="Q594" i="5"/>
  <c r="O665" i="5"/>
  <c r="G206" i="10" s="1"/>
  <c r="P677" i="5"/>
  <c r="H345" i="10" s="1"/>
  <c r="L682" i="5"/>
  <c r="L681" i="5" s="1"/>
  <c r="L680" i="5" s="1"/>
  <c r="L674" i="5" s="1"/>
  <c r="Q685" i="5"/>
  <c r="G309" i="11"/>
  <c r="P256" i="5"/>
  <c r="O282" i="5"/>
  <c r="O281" i="5" s="1"/>
  <c r="P286" i="5"/>
  <c r="O309" i="5"/>
  <c r="I340" i="5"/>
  <c r="I335" i="5" s="1"/>
  <c r="I334" i="5" s="1"/>
  <c r="P443" i="5"/>
  <c r="P446" i="5"/>
  <c r="N451" i="5"/>
  <c r="P467" i="5"/>
  <c r="N523" i="5"/>
  <c r="F571" i="10" s="1"/>
  <c r="P551" i="5"/>
  <c r="F121" i="11"/>
  <c r="F117" i="11" s="1"/>
  <c r="K582" i="5"/>
  <c r="K581" i="5" s="1"/>
  <c r="K580" i="5" s="1"/>
  <c r="K579" i="5" s="1"/>
  <c r="K578" i="5" s="1"/>
  <c r="M582" i="5"/>
  <c r="P589" i="5"/>
  <c r="H121" i="10" s="1"/>
  <c r="P624" i="5"/>
  <c r="H474" i="10" s="1"/>
  <c r="J629" i="5"/>
  <c r="J628" i="5" s="1"/>
  <c r="J627" i="5" s="1"/>
  <c r="L629" i="5"/>
  <c r="L628" i="5" s="1"/>
  <c r="L627" i="5" s="1"/>
  <c r="N634" i="5"/>
  <c r="F81" i="10" s="1"/>
  <c r="I645" i="5"/>
  <c r="N645" i="5" s="1"/>
  <c r="I654" i="5"/>
  <c r="I653" i="5" s="1"/>
  <c r="P273" i="5"/>
  <c r="F450" i="11" s="1"/>
  <c r="P282" i="5"/>
  <c r="H355" i="10" s="1"/>
  <c r="P300" i="5"/>
  <c r="H370" i="10" s="1"/>
  <c r="Q323" i="5"/>
  <c r="M324" i="5"/>
  <c r="J340" i="5"/>
  <c r="J335" i="5" s="1"/>
  <c r="J334" i="5" s="1"/>
  <c r="P351" i="5"/>
  <c r="H424" i="10" s="1"/>
  <c r="N408" i="5"/>
  <c r="Q412" i="5"/>
  <c r="J438" i="5"/>
  <c r="J437" i="5" s="1"/>
  <c r="J436" i="5" s="1"/>
  <c r="Q444" i="5"/>
  <c r="G44" i="11"/>
  <c r="N469" i="5"/>
  <c r="F517" i="10" s="1"/>
  <c r="O493" i="5"/>
  <c r="P523" i="5"/>
  <c r="Q527" i="5"/>
  <c r="N529" i="5"/>
  <c r="D48" i="11" s="1"/>
  <c r="P539" i="5"/>
  <c r="P538" i="5" s="1"/>
  <c r="O543" i="5"/>
  <c r="J567" i="5"/>
  <c r="L582" i="5"/>
  <c r="L581" i="5" s="1"/>
  <c r="L580" i="5" s="1"/>
  <c r="L579" i="5" s="1"/>
  <c r="L578" i="5" s="1"/>
  <c r="K629" i="5"/>
  <c r="K628" i="5" s="1"/>
  <c r="K627" i="5" s="1"/>
  <c r="P669" i="5"/>
  <c r="N678" i="5"/>
  <c r="F346" i="10" s="1"/>
  <c r="H682" i="5"/>
  <c r="H681" i="5" s="1"/>
  <c r="H680" i="5" s="1"/>
  <c r="E87" i="11"/>
  <c r="P238" i="5"/>
  <c r="Q255" i="5"/>
  <c r="I289" i="5"/>
  <c r="J289" i="5"/>
  <c r="J275" i="5" s="1"/>
  <c r="K304" i="5"/>
  <c r="K303" i="5" s="1"/>
  <c r="K340" i="5"/>
  <c r="K335" i="5" s="1"/>
  <c r="K334" i="5" s="1"/>
  <c r="G253" i="11"/>
  <c r="N428" i="5"/>
  <c r="Q428" i="5" s="1"/>
  <c r="G32" i="11"/>
  <c r="N528" i="5"/>
  <c r="I518" i="5"/>
  <c r="G49" i="11"/>
  <c r="L549" i="5"/>
  <c r="L548" i="5" s="1"/>
  <c r="L547" i="5" s="1"/>
  <c r="L546" i="5" s="1"/>
  <c r="L545" i="5" s="1"/>
  <c r="P561" i="5"/>
  <c r="H457" i="10" s="1"/>
  <c r="Q571" i="5"/>
  <c r="H582" i="5"/>
  <c r="H581" i="5" s="1"/>
  <c r="H580" i="5" s="1"/>
  <c r="H579" i="5" s="1"/>
  <c r="I582" i="5"/>
  <c r="I581" i="5" s="1"/>
  <c r="I580" i="5" s="1"/>
  <c r="I579" i="5" s="1"/>
  <c r="I578" i="5" s="1"/>
  <c r="N589" i="5"/>
  <c r="D359" i="11" s="1"/>
  <c r="N376" i="5"/>
  <c r="F579" i="10" s="1"/>
  <c r="N475" i="5"/>
  <c r="F526" i="10" s="1"/>
  <c r="Q103" i="5"/>
  <c r="F157" i="10"/>
  <c r="G149" i="10"/>
  <c r="G113" i="10" s="1"/>
  <c r="O73" i="5"/>
  <c r="E371" i="11" s="1"/>
  <c r="H124" i="10"/>
  <c r="P73" i="5"/>
  <c r="F371" i="11" s="1"/>
  <c r="E357" i="11"/>
  <c r="O36" i="5"/>
  <c r="F357" i="11"/>
  <c r="P36" i="5"/>
  <c r="G53" i="10"/>
  <c r="H53" i="10"/>
  <c r="F48" i="10"/>
  <c r="I48" i="10" s="1"/>
  <c r="N379" i="5"/>
  <c r="F582" i="10" s="1"/>
  <c r="N380" i="5"/>
  <c r="F583" i="10" s="1"/>
  <c r="I581" i="10"/>
  <c r="N377" i="5"/>
  <c r="F580" i="10" s="1"/>
  <c r="P370" i="5"/>
  <c r="H477" i="10"/>
  <c r="G365" i="5"/>
  <c r="G364" i="5" s="1"/>
  <c r="G363" i="5" s="1"/>
  <c r="G477" i="10"/>
  <c r="D372" i="11"/>
  <c r="N369" i="5"/>
  <c r="O370" i="5"/>
  <c r="Q371" i="5"/>
  <c r="F372" i="11"/>
  <c r="G311" i="5"/>
  <c r="N311" i="5" s="1"/>
  <c r="F384" i="10" s="1"/>
  <c r="O306" i="5"/>
  <c r="O305" i="5" s="1"/>
  <c r="P307" i="5"/>
  <c r="Q307" i="5" s="1"/>
  <c r="I64" i="10"/>
  <c r="I431" i="10"/>
  <c r="I498" i="10"/>
  <c r="I55" i="10"/>
  <c r="I528" i="10"/>
  <c r="I325" i="10"/>
  <c r="I389" i="10"/>
  <c r="I19" i="10"/>
  <c r="I58" i="10"/>
  <c r="I230" i="10"/>
  <c r="I450" i="10"/>
  <c r="K277" i="5"/>
  <c r="K276" i="5" s="1"/>
  <c r="N278" i="5"/>
  <c r="F351" i="10" s="1"/>
  <c r="I262" i="5"/>
  <c r="N189" i="5"/>
  <c r="F264" i="10" s="1"/>
  <c r="H164" i="5"/>
  <c r="G124" i="10"/>
  <c r="G319" i="11"/>
  <c r="J126" i="5"/>
  <c r="J125" i="5" s="1"/>
  <c r="J124" i="5" s="1"/>
  <c r="N145" i="5"/>
  <c r="F220" i="10" s="1"/>
  <c r="O149" i="5"/>
  <c r="N171" i="5"/>
  <c r="F246" i="10" s="1"/>
  <c r="Q182" i="5"/>
  <c r="H197" i="5"/>
  <c r="H196" i="5" s="1"/>
  <c r="I197" i="5"/>
  <c r="I196" i="5" s="1"/>
  <c r="N220" i="5"/>
  <c r="P232" i="5"/>
  <c r="F220" i="11" s="1"/>
  <c r="P235" i="5"/>
  <c r="Q268" i="5"/>
  <c r="I138" i="10"/>
  <c r="I525" i="10"/>
  <c r="Q27" i="5"/>
  <c r="N45" i="5"/>
  <c r="I112" i="10"/>
  <c r="I284" i="10"/>
  <c r="N233" i="5"/>
  <c r="D221" i="11" s="1"/>
  <c r="O259" i="5"/>
  <c r="N266" i="5"/>
  <c r="F339" i="10" s="1"/>
  <c r="I276" i="5"/>
  <c r="E320" i="11"/>
  <c r="E318" i="11" s="1"/>
  <c r="I67" i="10"/>
  <c r="I73" i="10"/>
  <c r="I127" i="10"/>
  <c r="I131" i="10"/>
  <c r="I226" i="10"/>
  <c r="I422" i="10"/>
  <c r="I428" i="10"/>
  <c r="K14" i="5"/>
  <c r="K13" i="5" s="1"/>
  <c r="Q23" i="5"/>
  <c r="Q74" i="5"/>
  <c r="I164" i="5"/>
  <c r="I163" i="5" s="1"/>
  <c r="I162" i="5" s="1"/>
  <c r="G167" i="11"/>
  <c r="J231" i="5"/>
  <c r="J230" i="5" s="1"/>
  <c r="N270" i="5"/>
  <c r="Q270" i="5" s="1"/>
  <c r="I166" i="10"/>
  <c r="I181" i="10"/>
  <c r="I338" i="10"/>
  <c r="Q30" i="5"/>
  <c r="O63" i="5"/>
  <c r="G107" i="10" s="1"/>
  <c r="G408" i="11"/>
  <c r="N137" i="5"/>
  <c r="F212" i="10" s="1"/>
  <c r="K197" i="5"/>
  <c r="K196" i="5" s="1"/>
  <c r="O207" i="5"/>
  <c r="G282" i="10" s="1"/>
  <c r="N267" i="5"/>
  <c r="F340" i="10" s="1"/>
  <c r="N279" i="5"/>
  <c r="F352" i="10" s="1"/>
  <c r="E117" i="11"/>
  <c r="I120" i="10"/>
  <c r="I466" i="10"/>
  <c r="M14" i="5"/>
  <c r="M13" i="5" s="1"/>
  <c r="N99" i="5"/>
  <c r="Q99" i="5" s="1"/>
  <c r="G419" i="11"/>
  <c r="N111" i="5"/>
  <c r="D453" i="11" s="1"/>
  <c r="L262" i="5"/>
  <c r="G64" i="11"/>
  <c r="G512" i="11"/>
  <c r="I104" i="10"/>
  <c r="I416" i="10"/>
  <c r="I610" i="10"/>
  <c r="N46" i="5"/>
  <c r="N199" i="5"/>
  <c r="F274" i="10" s="1"/>
  <c r="G103" i="11"/>
  <c r="G266" i="11"/>
  <c r="G126" i="11"/>
  <c r="N291" i="5"/>
  <c r="F364" i="10" s="1"/>
  <c r="I364" i="10" s="1"/>
  <c r="Q240" i="5"/>
  <c r="S241" i="5"/>
  <c r="T241" i="5" s="1"/>
  <c r="Q249" i="5"/>
  <c r="I307" i="10"/>
  <c r="M18" i="13"/>
  <c r="J18" i="13"/>
  <c r="O32" i="13"/>
  <c r="M12" i="13"/>
  <c r="M42" i="13"/>
  <c r="L76" i="13"/>
  <c r="O76" i="13" s="1"/>
  <c r="K71" i="13"/>
  <c r="O40" i="13"/>
  <c r="L39" i="13"/>
  <c r="O39" i="13" s="1"/>
  <c r="O55" i="13"/>
  <c r="O64" i="13"/>
  <c r="O46" i="13"/>
  <c r="O48" i="13"/>
  <c r="N42" i="13"/>
  <c r="K86" i="13"/>
  <c r="O30" i="13"/>
  <c r="O47" i="13"/>
  <c r="O49" i="13"/>
  <c r="O56" i="13"/>
  <c r="O65" i="13"/>
  <c r="M81" i="13"/>
  <c r="M80" i="13" s="1"/>
  <c r="L37" i="13"/>
  <c r="O37" i="13" s="1"/>
  <c r="J57" i="13"/>
  <c r="O91" i="13"/>
  <c r="O95" i="13"/>
  <c r="J28" i="13"/>
  <c r="O28" i="13" s="1"/>
  <c r="N57" i="13"/>
  <c r="J63" i="13"/>
  <c r="O63" i="13" s="1"/>
  <c r="L15" i="13"/>
  <c r="L14" i="13" s="1"/>
  <c r="O23" i="13"/>
  <c r="O33" i="13"/>
  <c r="O41" i="13"/>
  <c r="J68" i="13"/>
  <c r="O79" i="13"/>
  <c r="N87" i="13"/>
  <c r="N86" i="13" s="1"/>
  <c r="J14" i="13"/>
  <c r="J34" i="13"/>
  <c r="J43" i="13"/>
  <c r="J52" i="13"/>
  <c r="Q81" i="13"/>
  <c r="F288" i="10"/>
  <c r="N215" i="5"/>
  <c r="F290" i="10" s="1"/>
  <c r="N216" i="5"/>
  <c r="F291" i="10" s="1"/>
  <c r="N172" i="5"/>
  <c r="F247" i="10" s="1"/>
  <c r="Q173" i="5"/>
  <c r="Q161" i="5"/>
  <c r="N160" i="5"/>
  <c r="Q160" i="5" s="1"/>
  <c r="Q157" i="5"/>
  <c r="F222" i="10"/>
  <c r="G144" i="5"/>
  <c r="N144" i="5" s="1"/>
  <c r="Q147" i="5"/>
  <c r="G502" i="11"/>
  <c r="Q132" i="5"/>
  <c r="P127" i="5"/>
  <c r="O66" i="5"/>
  <c r="P119" i="5"/>
  <c r="P118" i="5" s="1"/>
  <c r="G191" i="10"/>
  <c r="Q123" i="5"/>
  <c r="O405" i="5"/>
  <c r="H34" i="10"/>
  <c r="I34" i="10" s="1"/>
  <c r="F29" i="10"/>
  <c r="G397" i="5"/>
  <c r="O398" i="5"/>
  <c r="F27" i="11"/>
  <c r="H567" i="10"/>
  <c r="H568" i="10"/>
  <c r="O519" i="5"/>
  <c r="Q507" i="5"/>
  <c r="I540" i="10"/>
  <c r="G97" i="11"/>
  <c r="P484" i="5"/>
  <c r="G94" i="11"/>
  <c r="H536" i="10"/>
  <c r="P487" i="5"/>
  <c r="O53" i="5"/>
  <c r="G95" i="10" s="1"/>
  <c r="G91" i="10" s="1"/>
  <c r="G96" i="10"/>
  <c r="N94" i="5"/>
  <c r="G93" i="5"/>
  <c r="N93" i="5" s="1"/>
  <c r="I128" i="10"/>
  <c r="I132" i="10"/>
  <c r="N154" i="5"/>
  <c r="H205" i="5"/>
  <c r="Q265" i="5"/>
  <c r="P264" i="5"/>
  <c r="F292" i="11"/>
  <c r="P66" i="5"/>
  <c r="N361" i="5"/>
  <c r="G360" i="5"/>
  <c r="E465" i="11"/>
  <c r="O18" i="5"/>
  <c r="G18" i="10"/>
  <c r="I361" i="10"/>
  <c r="F425" i="11"/>
  <c r="G425" i="11" s="1"/>
  <c r="P105" i="5"/>
  <c r="Q106" i="5"/>
  <c r="H160" i="10"/>
  <c r="G433" i="10"/>
  <c r="G432" i="10" s="1"/>
  <c r="I434" i="10"/>
  <c r="N175" i="5"/>
  <c r="G174" i="5"/>
  <c r="N174" i="5" s="1"/>
  <c r="D179" i="11"/>
  <c r="G179" i="11" s="1"/>
  <c r="Q185" i="5"/>
  <c r="F260" i="10"/>
  <c r="I430" i="10"/>
  <c r="F429" i="10"/>
  <c r="I429" i="10" s="1"/>
  <c r="I543" i="10"/>
  <c r="G134" i="5"/>
  <c r="K26" i="5"/>
  <c r="K25" i="5" s="1"/>
  <c r="K24" i="5" s="1"/>
  <c r="N43" i="5"/>
  <c r="N51" i="5"/>
  <c r="L62" i="5"/>
  <c r="D293" i="11"/>
  <c r="G293" i="11" s="1"/>
  <c r="Q68" i="5"/>
  <c r="K70" i="5"/>
  <c r="F370" i="11"/>
  <c r="G370" i="11" s="1"/>
  <c r="P71" i="5"/>
  <c r="Q72" i="5"/>
  <c r="N86" i="5"/>
  <c r="E411" i="11"/>
  <c r="N102" i="5"/>
  <c r="N107" i="5"/>
  <c r="D428" i="11"/>
  <c r="G428" i="11" s="1"/>
  <c r="Q109" i="5"/>
  <c r="E284" i="11"/>
  <c r="O119" i="5"/>
  <c r="L126" i="5"/>
  <c r="L125" i="5" s="1"/>
  <c r="L124" i="5" s="1"/>
  <c r="Q170" i="5"/>
  <c r="P169" i="5"/>
  <c r="P168" i="5" s="1"/>
  <c r="F175" i="11"/>
  <c r="P180" i="5"/>
  <c r="E23" i="11"/>
  <c r="P213" i="5"/>
  <c r="Q213" i="5" s="1"/>
  <c r="O212" i="5"/>
  <c r="D272" i="11"/>
  <c r="G272" i="11" s="1"/>
  <c r="Q229" i="5"/>
  <c r="E224" i="11"/>
  <c r="O238" i="5"/>
  <c r="N16" i="5"/>
  <c r="G15" i="5"/>
  <c r="F327" i="11"/>
  <c r="F317" i="11" s="1"/>
  <c r="F316" i="11" s="1"/>
  <c r="P31" i="5"/>
  <c r="Q32" i="5"/>
  <c r="D358" i="11"/>
  <c r="D355" i="11" s="1"/>
  <c r="D354" i="11" s="1"/>
  <c r="Q38" i="5"/>
  <c r="N73" i="5"/>
  <c r="D376" i="11"/>
  <c r="Q78" i="5"/>
  <c r="F403" i="11"/>
  <c r="G403" i="11" s="1"/>
  <c r="P83" i="5"/>
  <c r="Q84" i="5"/>
  <c r="D494" i="11"/>
  <c r="G494" i="11" s="1"/>
  <c r="D496" i="11"/>
  <c r="G496" i="11" s="1"/>
  <c r="Q115" i="5"/>
  <c r="J164" i="5"/>
  <c r="J163" i="5" s="1"/>
  <c r="J162" i="5" s="1"/>
  <c r="N551" i="5"/>
  <c r="G550" i="5"/>
  <c r="N29" i="5"/>
  <c r="D330" i="11"/>
  <c r="Q35" i="5"/>
  <c r="N39" i="5"/>
  <c r="N40" i="5"/>
  <c r="P56" i="5"/>
  <c r="Q57" i="5"/>
  <c r="N71" i="5"/>
  <c r="G70" i="5"/>
  <c r="N105" i="5"/>
  <c r="G104" i="5"/>
  <c r="N104" i="5" s="1"/>
  <c r="E498" i="11"/>
  <c r="O127" i="5"/>
  <c r="D270" i="11"/>
  <c r="G270" i="11" s="1"/>
  <c r="Q227" i="5"/>
  <c r="N252" i="5"/>
  <c r="H251" i="5"/>
  <c r="H250" i="5" s="1"/>
  <c r="N250" i="5" s="1"/>
  <c r="D215" i="11"/>
  <c r="G215" i="11" s="1"/>
  <c r="Q288" i="5"/>
  <c r="I584" i="10"/>
  <c r="D306" i="11"/>
  <c r="N22" i="5"/>
  <c r="E322" i="11"/>
  <c r="O26" i="5"/>
  <c r="N31" i="5"/>
  <c r="N36" i="5"/>
  <c r="I62" i="5"/>
  <c r="F289" i="11"/>
  <c r="P63" i="5"/>
  <c r="N67" i="5"/>
  <c r="N75" i="5"/>
  <c r="P80" i="5"/>
  <c r="Q81" i="5"/>
  <c r="N83" i="5"/>
  <c r="J85" i="5"/>
  <c r="D406" i="11"/>
  <c r="G406" i="11" s="1"/>
  <c r="Q87" i="5"/>
  <c r="N91" i="5"/>
  <c r="G90" i="5"/>
  <c r="N90" i="5" s="1"/>
  <c r="E468" i="11"/>
  <c r="E415" i="11"/>
  <c r="O98" i="5"/>
  <c r="H126" i="5"/>
  <c r="H125" i="5" s="1"/>
  <c r="H124" i="5" s="1"/>
  <c r="I126" i="5"/>
  <c r="I125" i="5" s="1"/>
  <c r="I124" i="5" s="1"/>
  <c r="N131" i="5"/>
  <c r="I136" i="5"/>
  <c r="I135" i="5" s="1"/>
  <c r="I134" i="5" s="1"/>
  <c r="G140" i="5"/>
  <c r="N140" i="5" s="1"/>
  <c r="N141" i="5"/>
  <c r="L164" i="5"/>
  <c r="L163" i="5" s="1"/>
  <c r="L162" i="5" s="1"/>
  <c r="N202" i="5"/>
  <c r="G201" i="5"/>
  <c r="N201" i="5" s="1"/>
  <c r="L235" i="5"/>
  <c r="L231" i="5"/>
  <c r="L230" i="5" s="1"/>
  <c r="N256" i="5"/>
  <c r="F512" i="10"/>
  <c r="I14" i="5"/>
  <c r="I13" i="5" s="1"/>
  <c r="J14" i="5"/>
  <c r="J13" i="5" s="1"/>
  <c r="N19" i="5"/>
  <c r="N21" i="5"/>
  <c r="N37" i="5"/>
  <c r="D379" i="11"/>
  <c r="D308" i="11"/>
  <c r="G308" i="11" s="1"/>
  <c r="N56" i="5"/>
  <c r="G55" i="5"/>
  <c r="D290" i="11"/>
  <c r="G290" i="11" s="1"/>
  <c r="N64" i="5"/>
  <c r="Q65" i="5"/>
  <c r="N77" i="5"/>
  <c r="N82" i="5"/>
  <c r="E410" i="11"/>
  <c r="O90" i="5"/>
  <c r="E501" i="11"/>
  <c r="O130" i="5"/>
  <c r="D219" i="11"/>
  <c r="G219" i="11" s="1"/>
  <c r="Q243" i="5"/>
  <c r="D240" i="11"/>
  <c r="Q258" i="5"/>
  <c r="H365" i="5"/>
  <c r="H364" i="5" s="1"/>
  <c r="H363" i="5" s="1"/>
  <c r="H353" i="5" s="1"/>
  <c r="N366" i="5"/>
  <c r="N367" i="5"/>
  <c r="Q367" i="5" s="1"/>
  <c r="D316" i="11"/>
  <c r="N80" i="5"/>
  <c r="F468" i="11"/>
  <c r="F415" i="11"/>
  <c r="G454" i="11"/>
  <c r="N146" i="5"/>
  <c r="N150" i="5"/>
  <c r="N156" i="5"/>
  <c r="E298" i="11"/>
  <c r="O153" i="5"/>
  <c r="N166" i="5"/>
  <c r="F172" i="11"/>
  <c r="P177" i="5"/>
  <c r="D185" i="11"/>
  <c r="G185" i="11" s="1"/>
  <c r="Q191" i="5"/>
  <c r="M197" i="5"/>
  <c r="M196" i="5" s="1"/>
  <c r="D19" i="11"/>
  <c r="G19" i="11" s="1"/>
  <c r="Q209" i="5"/>
  <c r="O225" i="5"/>
  <c r="D451" i="11"/>
  <c r="G451" i="11" s="1"/>
  <c r="Q274" i="5"/>
  <c r="N297" i="5"/>
  <c r="G296" i="5"/>
  <c r="N296" i="5" s="1"/>
  <c r="F151" i="11"/>
  <c r="G151" i="11" s="1"/>
  <c r="P312" i="5"/>
  <c r="N355" i="5"/>
  <c r="Q355" i="5" s="1"/>
  <c r="E492" i="11"/>
  <c r="O642" i="5"/>
  <c r="N108" i="5"/>
  <c r="N138" i="5"/>
  <c r="N149" i="5"/>
  <c r="N169" i="5"/>
  <c r="G168" i="5"/>
  <c r="N168" i="5" s="1"/>
  <c r="N187" i="5"/>
  <c r="G186" i="5"/>
  <c r="N186" i="5" s="1"/>
  <c r="F507" i="11"/>
  <c r="P201" i="5"/>
  <c r="N212" i="5"/>
  <c r="G211" i="5"/>
  <c r="G218" i="5"/>
  <c r="F400" i="11"/>
  <c r="G400" i="11" s="1"/>
  <c r="F511" i="11"/>
  <c r="G511" i="11" s="1"/>
  <c r="P220" i="5"/>
  <c r="N226" i="5"/>
  <c r="G225" i="5"/>
  <c r="N236" i="5"/>
  <c r="E218" i="11"/>
  <c r="O235" i="5"/>
  <c r="N242" i="5"/>
  <c r="N259" i="5"/>
  <c r="N269" i="5"/>
  <c r="Q269" i="5" s="1"/>
  <c r="G276" i="5"/>
  <c r="N286" i="5"/>
  <c r="G285" i="5"/>
  <c r="N285" i="5" s="1"/>
  <c r="D397" i="11"/>
  <c r="G397" i="11" s="1"/>
  <c r="Q301" i="5"/>
  <c r="N305" i="5"/>
  <c r="N315" i="5"/>
  <c r="F275" i="11"/>
  <c r="P321" i="5"/>
  <c r="N338" i="5"/>
  <c r="F366" i="11"/>
  <c r="P404" i="5"/>
  <c r="O104" i="5"/>
  <c r="G110" i="5"/>
  <c r="N110" i="5" s="1"/>
  <c r="Q112" i="5"/>
  <c r="G148" i="5"/>
  <c r="N148" i="5" s="1"/>
  <c r="M164" i="5"/>
  <c r="M163" i="5" s="1"/>
  <c r="M162" i="5" s="1"/>
  <c r="Q179" i="5"/>
  <c r="N184" i="5"/>
  <c r="G183" i="5"/>
  <c r="N183" i="5" s="1"/>
  <c r="N198" i="5"/>
  <c r="N208" i="5"/>
  <c r="G207" i="5"/>
  <c r="G206" i="5" s="1"/>
  <c r="Q221" i="5"/>
  <c r="N228" i="5"/>
  <c r="D222" i="11"/>
  <c r="G222" i="11" s="1"/>
  <c r="Q234" i="5"/>
  <c r="N245" i="5"/>
  <c r="N257" i="5"/>
  <c r="E239" i="11"/>
  <c r="O256" i="5"/>
  <c r="J262" i="5"/>
  <c r="Q271" i="5"/>
  <c r="N287" i="5"/>
  <c r="D145" i="11"/>
  <c r="N337" i="5"/>
  <c r="G336" i="5"/>
  <c r="N370" i="5"/>
  <c r="E335" i="11"/>
  <c r="E315" i="11" s="1"/>
  <c r="E314" i="11" s="1"/>
  <c r="O400" i="5"/>
  <c r="Q401" i="5"/>
  <c r="Q468" i="5"/>
  <c r="D70" i="11"/>
  <c r="G70" i="11" s="1"/>
  <c r="E72" i="11"/>
  <c r="O469" i="5"/>
  <c r="F99" i="11"/>
  <c r="P493" i="5"/>
  <c r="N500" i="5"/>
  <c r="G499" i="5"/>
  <c r="N499" i="5" s="1"/>
  <c r="F466" i="11"/>
  <c r="G466" i="11" s="1"/>
  <c r="Q28" i="5"/>
  <c r="G42" i="5"/>
  <c r="N42" i="5" s="1"/>
  <c r="G50" i="5"/>
  <c r="H55" i="5"/>
  <c r="G66" i="5"/>
  <c r="N66" i="5" s="1"/>
  <c r="O82" i="5"/>
  <c r="G85" i="5"/>
  <c r="Q97" i="5"/>
  <c r="F416" i="11"/>
  <c r="G416" i="11" s="1"/>
  <c r="F469" i="11"/>
  <c r="G469" i="11" s="1"/>
  <c r="O107" i="5"/>
  <c r="P108" i="5"/>
  <c r="H113" i="5"/>
  <c r="N113" i="5" s="1"/>
  <c r="Q129" i="5"/>
  <c r="P138" i="5"/>
  <c r="O145" i="5"/>
  <c r="F297" i="11"/>
  <c r="G297" i="11" s="1"/>
  <c r="P154" i="5"/>
  <c r="K164" i="5"/>
  <c r="K163" i="5" s="1"/>
  <c r="K162" i="5" s="1"/>
  <c r="E166" i="11"/>
  <c r="O171" i="5"/>
  <c r="P174" i="5"/>
  <c r="Q176" i="5"/>
  <c r="N181" i="5"/>
  <c r="G180" i="5"/>
  <c r="N180" i="5" s="1"/>
  <c r="F181" i="11"/>
  <c r="P186" i="5"/>
  <c r="N190" i="5"/>
  <c r="E184" i="11"/>
  <c r="O189" i="5"/>
  <c r="N194" i="5"/>
  <c r="H193" i="5"/>
  <c r="H192" i="5" s="1"/>
  <c r="Q203" i="5"/>
  <c r="I205" i="5"/>
  <c r="E430" i="11"/>
  <c r="H219" i="5"/>
  <c r="F269" i="11"/>
  <c r="P225" i="5"/>
  <c r="N248" i="5"/>
  <c r="G253" i="5"/>
  <c r="N260" i="5"/>
  <c r="K262" i="5"/>
  <c r="E447" i="11"/>
  <c r="O266" i="5"/>
  <c r="N273" i="5"/>
  <c r="G272" i="5"/>
  <c r="N272" i="5" s="1"/>
  <c r="N309" i="5"/>
  <c r="G387" i="11"/>
  <c r="E61" i="11"/>
  <c r="O458" i="5"/>
  <c r="P459" i="5"/>
  <c r="Q459" i="5" s="1"/>
  <c r="N521" i="5"/>
  <c r="E45" i="11"/>
  <c r="I590" i="10"/>
  <c r="G18" i="5"/>
  <c r="N18" i="5" s="1"/>
  <c r="G26" i="5"/>
  <c r="Q34" i="5"/>
  <c r="I55" i="5"/>
  <c r="D385" i="11"/>
  <c r="G98" i="5"/>
  <c r="N98" i="5" s="1"/>
  <c r="Q100" i="5"/>
  <c r="O110" i="5"/>
  <c r="P111" i="5"/>
  <c r="G119" i="5"/>
  <c r="Q121" i="5"/>
  <c r="G127" i="5"/>
  <c r="G130" i="5"/>
  <c r="N130" i="5" s="1"/>
  <c r="O137" i="5"/>
  <c r="P145" i="5"/>
  <c r="P149" i="5"/>
  <c r="Q155" i="5"/>
  <c r="I159" i="5"/>
  <c r="I158" i="5" s="1"/>
  <c r="N165" i="5"/>
  <c r="N178" i="5"/>
  <c r="G177" i="5"/>
  <c r="N177" i="5" s="1"/>
  <c r="F178" i="11"/>
  <c r="P183" i="5"/>
  <c r="D182" i="11"/>
  <c r="G182" i="11" s="1"/>
  <c r="R188" i="5"/>
  <c r="J197" i="5"/>
  <c r="J196" i="5" s="1"/>
  <c r="K205" i="5"/>
  <c r="K204" i="5" s="1"/>
  <c r="F18" i="11"/>
  <c r="P207" i="5"/>
  <c r="P228" i="5"/>
  <c r="H330" i="10" s="1"/>
  <c r="O231" i="5"/>
  <c r="N239" i="5"/>
  <c r="M262" i="5"/>
  <c r="M223" i="5" s="1"/>
  <c r="D203" i="11"/>
  <c r="N283" i="5"/>
  <c r="G282" i="5"/>
  <c r="F422" i="11"/>
  <c r="F421" i="11" s="1"/>
  <c r="F420" i="11" s="1"/>
  <c r="P297" i="5"/>
  <c r="Q298" i="5"/>
  <c r="N300" i="5"/>
  <c r="M304" i="5"/>
  <c r="M303" i="5" s="1"/>
  <c r="N318" i="5"/>
  <c r="G317" i="5"/>
  <c r="N317" i="5" s="1"/>
  <c r="N402" i="5"/>
  <c r="N411" i="5"/>
  <c r="F75" i="11"/>
  <c r="P472" i="5"/>
  <c r="N488" i="5"/>
  <c r="N509" i="5"/>
  <c r="G508" i="5"/>
  <c r="N508" i="5" s="1"/>
  <c r="H567" i="5"/>
  <c r="H566" i="5"/>
  <c r="M567" i="5"/>
  <c r="M566" i="5"/>
  <c r="E302" i="11"/>
  <c r="O708" i="5"/>
  <c r="D421" i="11"/>
  <c r="Q313" i="5"/>
  <c r="P324" i="5"/>
  <c r="H397" i="10" s="1"/>
  <c r="I328" i="5"/>
  <c r="I324" i="5" s="1"/>
  <c r="D247" i="11"/>
  <c r="Q346" i="5"/>
  <c r="D250" i="11"/>
  <c r="G250" i="11" s="1"/>
  <c r="Q349" i="5"/>
  <c r="E54" i="11"/>
  <c r="O379" i="5"/>
  <c r="H397" i="5"/>
  <c r="N398" i="5"/>
  <c r="F333" i="11"/>
  <c r="F313" i="11" s="1"/>
  <c r="F311" i="11" s="1"/>
  <c r="Q399" i="5"/>
  <c r="H407" i="5"/>
  <c r="N407" i="5" s="1"/>
  <c r="G410" i="5"/>
  <c r="N410" i="5" s="1"/>
  <c r="F487" i="11"/>
  <c r="G487" i="11" s="1"/>
  <c r="P411" i="5"/>
  <c r="H424" i="5"/>
  <c r="H423" i="5" s="1"/>
  <c r="H425" i="5"/>
  <c r="D140" i="11"/>
  <c r="P439" i="5"/>
  <c r="L438" i="5"/>
  <c r="L437" i="5" s="1"/>
  <c r="L436" i="5" s="1"/>
  <c r="N455" i="5"/>
  <c r="Q455" i="5" s="1"/>
  <c r="D66" i="11"/>
  <c r="G66" i="11" s="1"/>
  <c r="N464" i="5"/>
  <c r="Q464" i="5" s="1"/>
  <c r="G463" i="5"/>
  <c r="N487" i="5"/>
  <c r="Q498" i="5"/>
  <c r="N306" i="5"/>
  <c r="N314" i="5"/>
  <c r="E51" i="11"/>
  <c r="O376" i="5"/>
  <c r="D434" i="11"/>
  <c r="G434" i="11" s="1"/>
  <c r="Q387" i="5"/>
  <c r="N390" i="5"/>
  <c r="G389" i="5"/>
  <c r="G388" i="5" s="1"/>
  <c r="N391" i="5"/>
  <c r="N419" i="5"/>
  <c r="G418" i="5"/>
  <c r="G417" i="5" s="1"/>
  <c r="G416" i="5" s="1"/>
  <c r="M438" i="5"/>
  <c r="M437" i="5" s="1"/>
  <c r="M436" i="5" s="1"/>
  <c r="N449" i="5"/>
  <c r="N485" i="5"/>
  <c r="N506" i="5"/>
  <c r="G505" i="5"/>
  <c r="N505" i="5" s="1"/>
  <c r="N532" i="5"/>
  <c r="F132" i="11"/>
  <c r="G132" i="11" s="1"/>
  <c r="P564" i="5"/>
  <c r="Q565" i="5"/>
  <c r="K572" i="5"/>
  <c r="K573" i="5"/>
  <c r="D157" i="11"/>
  <c r="G157" i="11" s="1"/>
  <c r="Q319" i="5"/>
  <c r="F247" i="11"/>
  <c r="P342" i="5"/>
  <c r="N348" i="5"/>
  <c r="N350" i="5"/>
  <c r="D382" i="11"/>
  <c r="G382" i="11" s="1"/>
  <c r="Q362" i="5"/>
  <c r="D352" i="11"/>
  <c r="D315" i="11" s="1"/>
  <c r="D314" i="11" s="1"/>
  <c r="Q368" i="5"/>
  <c r="D55" i="11"/>
  <c r="G55" i="11" s="1"/>
  <c r="Q381" i="5"/>
  <c r="N404" i="5"/>
  <c r="E40" i="11"/>
  <c r="O442" i="5"/>
  <c r="N446" i="5"/>
  <c r="E43" i="11"/>
  <c r="O445" i="5"/>
  <c r="N448" i="5"/>
  <c r="F76" i="11"/>
  <c r="G76" i="11" s="1"/>
  <c r="Q474" i="5"/>
  <c r="N476" i="5"/>
  <c r="N484" i="5"/>
  <c r="F100" i="11"/>
  <c r="G100" i="11" s="1"/>
  <c r="Q495" i="5"/>
  <c r="N512" i="5"/>
  <c r="G511" i="5"/>
  <c r="N511" i="5" s="1"/>
  <c r="N561" i="5"/>
  <c r="G189" i="11"/>
  <c r="G299" i="11"/>
  <c r="P172" i="5"/>
  <c r="E510" i="11"/>
  <c r="E399" i="11"/>
  <c r="S263" i="5"/>
  <c r="P267" i="5"/>
  <c r="O286" i="5"/>
  <c r="G299" i="5"/>
  <c r="G308" i="5"/>
  <c r="N308" i="5" s="1"/>
  <c r="E150" i="11"/>
  <c r="O311" i="5"/>
  <c r="F154" i="11"/>
  <c r="G154" i="11" s="1"/>
  <c r="P315" i="5"/>
  <c r="N322" i="5"/>
  <c r="G321" i="5"/>
  <c r="J324" i="5"/>
  <c r="J302" i="5" s="1"/>
  <c r="F207" i="11"/>
  <c r="G207" i="11" s="1"/>
  <c r="P338" i="5"/>
  <c r="Q343" i="5"/>
  <c r="N345" i="5"/>
  <c r="G344" i="5"/>
  <c r="N344" i="5" s="1"/>
  <c r="E249" i="11"/>
  <c r="O347" i="5"/>
  <c r="N351" i="5"/>
  <c r="N354" i="5"/>
  <c r="G353" i="5"/>
  <c r="D52" i="11"/>
  <c r="G52" i="11" s="1"/>
  <c r="Q378" i="5"/>
  <c r="N386" i="5"/>
  <c r="K397" i="5"/>
  <c r="K396" i="5" s="1"/>
  <c r="K395" i="5" s="1"/>
  <c r="K394" i="5" s="1"/>
  <c r="K393" i="5" s="1"/>
  <c r="I438" i="5"/>
  <c r="I437" i="5" s="1"/>
  <c r="I436" i="5" s="1"/>
  <c r="N458" i="5"/>
  <c r="N482" i="5"/>
  <c r="N496" i="5"/>
  <c r="N497" i="5"/>
  <c r="N503" i="5"/>
  <c r="G502" i="5"/>
  <c r="N502" i="5" s="1"/>
  <c r="F14" i="11"/>
  <c r="G14" i="11" s="1"/>
  <c r="E509" i="11"/>
  <c r="E398" i="11"/>
  <c r="Q316" i="5"/>
  <c r="N332" i="5"/>
  <c r="D391" i="11"/>
  <c r="G391" i="11" s="1"/>
  <c r="Q333" i="5"/>
  <c r="N341" i="5"/>
  <c r="J383" i="5"/>
  <c r="J382" i="5" s="1"/>
  <c r="E433" i="11"/>
  <c r="O385" i="5"/>
  <c r="N405" i="5"/>
  <c r="F367" i="11"/>
  <c r="G367" i="11" s="1"/>
  <c r="Q406" i="5"/>
  <c r="N433" i="5"/>
  <c r="N439" i="5"/>
  <c r="N440" i="5"/>
  <c r="P449" i="5"/>
  <c r="Q450" i="5"/>
  <c r="K438" i="5"/>
  <c r="K437" i="5" s="1"/>
  <c r="K436" i="5" s="1"/>
  <c r="N457" i="5"/>
  <c r="N472" i="5"/>
  <c r="N473" i="5"/>
  <c r="D82" i="11"/>
  <c r="Q477" i="5"/>
  <c r="G478" i="5"/>
  <c r="N478" i="5" s="1"/>
  <c r="N479" i="5"/>
  <c r="N538" i="5"/>
  <c r="G537" i="5"/>
  <c r="G536" i="5" s="1"/>
  <c r="N536" i="5" s="1"/>
  <c r="N443" i="5"/>
  <c r="F491" i="10" s="1"/>
  <c r="N470" i="5"/>
  <c r="E81" i="11"/>
  <c r="O475" i="5"/>
  <c r="N481" i="5"/>
  <c r="N526" i="5"/>
  <c r="G525" i="5"/>
  <c r="N539" i="5"/>
  <c r="N542" i="5"/>
  <c r="G541" i="5"/>
  <c r="P553" i="5"/>
  <c r="D123" i="11"/>
  <c r="G123" i="11" s="1"/>
  <c r="Q556" i="5"/>
  <c r="N558" i="5"/>
  <c r="N560" i="5"/>
  <c r="N606" i="5"/>
  <c r="N617" i="5"/>
  <c r="G616" i="5"/>
  <c r="N639" i="5"/>
  <c r="G649" i="5"/>
  <c r="N650" i="5"/>
  <c r="F463" i="11"/>
  <c r="G463" i="11" s="1"/>
  <c r="P659" i="5"/>
  <c r="E459" i="11"/>
  <c r="O677" i="5"/>
  <c r="F47" i="11"/>
  <c r="E48" i="11"/>
  <c r="O528" i="5"/>
  <c r="G576" i="10" s="1"/>
  <c r="N543" i="5"/>
  <c r="E125" i="11"/>
  <c r="O557" i="5"/>
  <c r="N576" i="5"/>
  <c r="Q576" i="5" s="1"/>
  <c r="G575" i="5"/>
  <c r="J604" i="5"/>
  <c r="J603" i="5" s="1"/>
  <c r="J602" i="5"/>
  <c r="J601" i="5" s="1"/>
  <c r="E435" i="11"/>
  <c r="O650" i="5"/>
  <c r="H676" i="5"/>
  <c r="H675" i="5" s="1"/>
  <c r="N677" i="5"/>
  <c r="F82" i="11"/>
  <c r="P476" i="5"/>
  <c r="N491" i="5"/>
  <c r="P525" i="5"/>
  <c r="N564" i="5"/>
  <c r="G563" i="5"/>
  <c r="N563" i="5" s="1"/>
  <c r="N569" i="5"/>
  <c r="F468" i="10" s="1"/>
  <c r="N570" i="5"/>
  <c r="F489" i="11"/>
  <c r="F163" i="11"/>
  <c r="P605" i="5"/>
  <c r="N666" i="5"/>
  <c r="G665" i="5"/>
  <c r="N668" i="5"/>
  <c r="B191" i="11"/>
  <c r="E671" i="5"/>
  <c r="G432" i="5"/>
  <c r="P434" i="5"/>
  <c r="F63" i="11"/>
  <c r="I460" i="5"/>
  <c r="F62" i="11" s="1"/>
  <c r="N467" i="5"/>
  <c r="E96" i="11"/>
  <c r="O490" i="5"/>
  <c r="Q492" i="5"/>
  <c r="N494" i="5"/>
  <c r="G493" i="5"/>
  <c r="N493" i="5" s="1"/>
  <c r="E30" i="11"/>
  <c r="E26" i="11" s="1"/>
  <c r="O521" i="5"/>
  <c r="K550" i="5"/>
  <c r="K549" i="5" s="1"/>
  <c r="K548" i="5" s="1"/>
  <c r="K547" i="5" s="1"/>
  <c r="N555" i="5"/>
  <c r="E131" i="11"/>
  <c r="O563" i="5"/>
  <c r="K566" i="5"/>
  <c r="K567" i="5"/>
  <c r="I567" i="5"/>
  <c r="I566" i="5"/>
  <c r="M572" i="5"/>
  <c r="F38" i="11"/>
  <c r="P574" i="5"/>
  <c r="N590" i="5"/>
  <c r="Q590" i="5" s="1"/>
  <c r="N609" i="5"/>
  <c r="G608" i="5"/>
  <c r="F394" i="11"/>
  <c r="P617" i="5"/>
  <c r="D436" i="11"/>
  <c r="G436" i="11" s="1"/>
  <c r="Q652" i="5"/>
  <c r="N659" i="5"/>
  <c r="G658" i="5"/>
  <c r="N658" i="5" s="1"/>
  <c r="O337" i="5"/>
  <c r="O341" i="5"/>
  <c r="G347" i="5"/>
  <c r="N347" i="5" s="1"/>
  <c r="P376" i="5"/>
  <c r="P379" i="5"/>
  <c r="G385" i="5"/>
  <c r="O433" i="5"/>
  <c r="Q462" i="5"/>
  <c r="E102" i="11"/>
  <c r="O496" i="5"/>
  <c r="Q514" i="5"/>
  <c r="H518" i="5"/>
  <c r="N519" i="5"/>
  <c r="F28" i="11"/>
  <c r="G28" i="11" s="1"/>
  <c r="Q520" i="5"/>
  <c r="Q530" i="5"/>
  <c r="Q533" i="5"/>
  <c r="O537" i="5"/>
  <c r="N671" i="5"/>
  <c r="Q554" i="5"/>
  <c r="D344" i="11"/>
  <c r="Q588" i="5"/>
  <c r="Q597" i="5"/>
  <c r="P643" i="5"/>
  <c r="F457" i="11"/>
  <c r="P707" i="5"/>
  <c r="P656" i="5"/>
  <c r="O658" i="5"/>
  <c r="G675" i="5"/>
  <c r="D255" i="11"/>
  <c r="G256" i="11"/>
  <c r="N669" i="5"/>
  <c r="E197" i="11"/>
  <c r="O668" i="5"/>
  <c r="N672" i="5"/>
  <c r="Q672" i="5" s="1"/>
  <c r="E78" i="11"/>
  <c r="N593" i="5"/>
  <c r="E488" i="11"/>
  <c r="E162" i="11"/>
  <c r="O602" i="5"/>
  <c r="N611" i="5"/>
  <c r="D195" i="11"/>
  <c r="G195" i="11" s="1"/>
  <c r="Q667" i="5"/>
  <c r="N683" i="5"/>
  <c r="N687" i="5"/>
  <c r="Q687" i="5" s="1"/>
  <c r="G686" i="5"/>
  <c r="N686" i="5" s="1"/>
  <c r="Q686" i="5" s="1"/>
  <c r="O454" i="5"/>
  <c r="E56" i="11" s="1"/>
  <c r="E57" i="11"/>
  <c r="Q489" i="5"/>
  <c r="P497" i="5"/>
  <c r="P513" i="5"/>
  <c r="P529" i="5"/>
  <c r="G85" i="11"/>
  <c r="N553" i="5"/>
  <c r="D120" i="11" s="1"/>
  <c r="L573" i="5"/>
  <c r="N585" i="5"/>
  <c r="F117" i="10" s="1"/>
  <c r="M581" i="5"/>
  <c r="M580" i="5" s="1"/>
  <c r="M579" i="5" s="1"/>
  <c r="M578" i="5" s="1"/>
  <c r="N596" i="5"/>
  <c r="G595" i="5"/>
  <c r="N595" i="5" s="1"/>
  <c r="N605" i="5"/>
  <c r="G629" i="5"/>
  <c r="M629" i="5"/>
  <c r="M628" i="5" s="1"/>
  <c r="M627" i="5" s="1"/>
  <c r="N640" i="5"/>
  <c r="N656" i="5"/>
  <c r="F180" i="10" s="1"/>
  <c r="F458" i="11"/>
  <c r="P676" i="5"/>
  <c r="P675" i="5" s="1"/>
  <c r="P674" i="5" s="1"/>
  <c r="N684" i="5"/>
  <c r="N690" i="5"/>
  <c r="Q690" i="5" s="1"/>
  <c r="N461" i="5"/>
  <c r="Q461" i="5" s="1"/>
  <c r="H463" i="5"/>
  <c r="E65" i="11" s="1"/>
  <c r="G466" i="5"/>
  <c r="N466" i="5" s="1"/>
  <c r="O484" i="5"/>
  <c r="O487" i="5"/>
  <c r="G490" i="5"/>
  <c r="N490" i="5" s="1"/>
  <c r="O499" i="5"/>
  <c r="O502" i="5"/>
  <c r="O505" i="5"/>
  <c r="O508" i="5"/>
  <c r="O511" i="5"/>
  <c r="P512" i="5"/>
  <c r="E120" i="11"/>
  <c r="G557" i="5"/>
  <c r="N557" i="5" s="1"/>
  <c r="Q559" i="5"/>
  <c r="N610" i="5"/>
  <c r="D394" i="11"/>
  <c r="Q618" i="5"/>
  <c r="H629" i="5"/>
  <c r="H628" i="5" s="1"/>
  <c r="H627" i="5" s="1"/>
  <c r="N630" i="5"/>
  <c r="F77" i="10" s="1"/>
  <c r="N637" i="5"/>
  <c r="D363" i="11" s="1"/>
  <c r="N643" i="5"/>
  <c r="G642" i="5"/>
  <c r="N642" i="5" s="1"/>
  <c r="H654" i="5"/>
  <c r="H653" i="5" s="1"/>
  <c r="D198" i="11"/>
  <c r="G198" i="11" s="1"/>
  <c r="Q670" i="5"/>
  <c r="K682" i="5"/>
  <c r="K681" i="5" s="1"/>
  <c r="K680" i="5" s="1"/>
  <c r="K674" i="5" s="1"/>
  <c r="I682" i="5"/>
  <c r="I681" i="5" s="1"/>
  <c r="I680" i="5" s="1"/>
  <c r="I674" i="5" s="1"/>
  <c r="O682" i="5"/>
  <c r="O681" i="5" s="1"/>
  <c r="O680" i="5" s="1"/>
  <c r="N689" i="5"/>
  <c r="Q689" i="5" s="1"/>
  <c r="E489" i="11"/>
  <c r="E163" i="11"/>
  <c r="P611" i="5"/>
  <c r="Q644" i="5"/>
  <c r="Q660" i="5"/>
  <c r="G259" i="11"/>
  <c r="D258" i="11"/>
  <c r="N696" i="5"/>
  <c r="Q696" i="5" s="1"/>
  <c r="G262" i="11"/>
  <c r="D261" i="11"/>
  <c r="Q703" i="5"/>
  <c r="D439" i="11"/>
  <c r="G439" i="11" s="1"/>
  <c r="N632" i="5"/>
  <c r="Q632" i="5" s="1"/>
  <c r="Q679" i="5"/>
  <c r="Q691" i="5"/>
  <c r="F490" i="11"/>
  <c r="G490" i="11" s="1"/>
  <c r="F164" i="11"/>
  <c r="G164" i="11" s="1"/>
  <c r="G493" i="11"/>
  <c r="D63" i="11"/>
  <c r="G460" i="5"/>
  <c r="F56" i="11"/>
  <c r="H502" i="10"/>
  <c r="F57" i="11"/>
  <c r="G58" i="11"/>
  <c r="G454" i="5"/>
  <c r="N454" i="5" s="1"/>
  <c r="F504" i="10"/>
  <c r="I504" i="10" s="1"/>
  <c r="Q456" i="5"/>
  <c r="D41" i="11"/>
  <c r="G41" i="11" s="1"/>
  <c r="G442" i="5"/>
  <c r="D26" i="11"/>
  <c r="Q429" i="5"/>
  <c r="G427" i="5"/>
  <c r="G568" i="5"/>
  <c r="G567" i="5" s="1"/>
  <c r="G566" i="5" s="1"/>
  <c r="D121" i="11"/>
  <c r="G119" i="11"/>
  <c r="F448" i="10"/>
  <c r="Q552" i="5"/>
  <c r="N708" i="5"/>
  <c r="O589" i="5"/>
  <c r="Q591" i="5"/>
  <c r="G582" i="5"/>
  <c r="Q586" i="5"/>
  <c r="P582" i="5"/>
  <c r="G115" i="10"/>
  <c r="E339" i="11"/>
  <c r="O582" i="5"/>
  <c r="Q584" i="5"/>
  <c r="D313" i="11"/>
  <c r="D311" i="11" s="1"/>
  <c r="F116" i="10"/>
  <c r="E313" i="11"/>
  <c r="E311" i="11" s="1"/>
  <c r="P701" i="5"/>
  <c r="O701" i="5"/>
  <c r="E438" i="11"/>
  <c r="G701" i="5"/>
  <c r="G695" i="5"/>
  <c r="D457" i="11"/>
  <c r="G655" i="5"/>
  <c r="Q657" i="5"/>
  <c r="F364" i="11"/>
  <c r="F355" i="11" s="1"/>
  <c r="F354" i="11" s="1"/>
  <c r="F353" i="11" s="1"/>
  <c r="P637" i="5"/>
  <c r="H85" i="10"/>
  <c r="I85" i="10" s="1"/>
  <c r="Q638" i="5"/>
  <c r="O636" i="5"/>
  <c r="E363" i="11"/>
  <c r="E364" i="11"/>
  <c r="E355" i="11" s="1"/>
  <c r="E354" i="11" s="1"/>
  <c r="E353" i="11" s="1"/>
  <c r="G636" i="5"/>
  <c r="N636" i="5" s="1"/>
  <c r="Q633" i="5"/>
  <c r="I78" i="10"/>
  <c r="P629" i="5"/>
  <c r="Q631" i="5"/>
  <c r="O630" i="5"/>
  <c r="P247" i="5" l="1"/>
  <c r="I151" i="10"/>
  <c r="I628" i="5"/>
  <c r="I627" i="5" s="1"/>
  <c r="I519" i="10"/>
  <c r="D150" i="11"/>
  <c r="O610" i="5"/>
  <c r="E443" i="11" s="1"/>
  <c r="P259" i="5"/>
  <c r="I126" i="10"/>
  <c r="I61" i="10"/>
  <c r="O359" i="5"/>
  <c r="Q312" i="5"/>
  <c r="F242" i="11"/>
  <c r="H321" i="10"/>
  <c r="M302" i="5"/>
  <c r="L42" i="13"/>
  <c r="I425" i="10"/>
  <c r="I546" i="10"/>
  <c r="M11" i="13"/>
  <c r="N85" i="13"/>
  <c r="N67" i="13" s="1"/>
  <c r="N66" i="13" s="1"/>
  <c r="N10" i="13"/>
  <c r="N12" i="13"/>
  <c r="O61" i="13"/>
  <c r="L57" i="13"/>
  <c r="L19" i="13"/>
  <c r="L18" i="13" s="1"/>
  <c r="O18" i="13" s="1"/>
  <c r="O68" i="13"/>
  <c r="R10" i="13"/>
  <c r="S10" i="13"/>
  <c r="S13" i="13" s="1"/>
  <c r="O53" i="13"/>
  <c r="N11" i="13"/>
  <c r="O20" i="13"/>
  <c r="O92" i="13"/>
  <c r="O83" i="13"/>
  <c r="N263" i="5"/>
  <c r="N262" i="5" s="1"/>
  <c r="P263" i="5"/>
  <c r="H333" i="10" s="1"/>
  <c r="H334" i="10"/>
  <c r="I157" i="10"/>
  <c r="O572" i="5"/>
  <c r="E36" i="11" s="1"/>
  <c r="I222" i="10"/>
  <c r="I274" i="10"/>
  <c r="I583" i="10"/>
  <c r="I458" i="10"/>
  <c r="I232" i="10"/>
  <c r="I178" i="10"/>
  <c r="G317" i="10"/>
  <c r="G517" i="5"/>
  <c r="G516" i="5" s="1"/>
  <c r="K69" i="5"/>
  <c r="K61" i="5" s="1"/>
  <c r="K12" i="5" s="1"/>
  <c r="I54" i="10"/>
  <c r="H556" i="10"/>
  <c r="I455" i="10"/>
  <c r="Q128" i="5"/>
  <c r="D495" i="11"/>
  <c r="G495" i="11" s="1"/>
  <c r="H312" i="10"/>
  <c r="I160" i="10"/>
  <c r="I568" i="10"/>
  <c r="I81" i="10"/>
  <c r="F209" i="11"/>
  <c r="I223" i="5"/>
  <c r="L69" i="5"/>
  <c r="L61" i="5" s="1"/>
  <c r="L12" i="5" s="1"/>
  <c r="G47" i="11"/>
  <c r="I562" i="10"/>
  <c r="I117" i="10"/>
  <c r="M69" i="5"/>
  <c r="M61" i="5" s="1"/>
  <c r="M12" i="5" s="1"/>
  <c r="I605" i="10"/>
  <c r="P85" i="5"/>
  <c r="F404" i="11" s="1"/>
  <c r="I572" i="10"/>
  <c r="D339" i="11"/>
  <c r="Q583" i="5"/>
  <c r="I448" i="10"/>
  <c r="I69" i="5"/>
  <c r="I61" i="5" s="1"/>
  <c r="P708" i="5"/>
  <c r="H163" i="5"/>
  <c r="H162" i="5" s="1"/>
  <c r="Q264" i="5"/>
  <c r="H517" i="5"/>
  <c r="H516" i="5" s="1"/>
  <c r="H515" i="5" s="1"/>
  <c r="H435" i="5" s="1"/>
  <c r="H422" i="5" s="1"/>
  <c r="E380" i="11"/>
  <c r="D12" i="11"/>
  <c r="Q637" i="5"/>
  <c r="O664" i="5"/>
  <c r="O663" i="5" s="1"/>
  <c r="O662" i="5" s="1"/>
  <c r="O661" i="5" s="1"/>
  <c r="D412" i="11"/>
  <c r="Q88" i="5"/>
  <c r="I211" i="10"/>
  <c r="M517" i="5"/>
  <c r="M516" i="5" s="1"/>
  <c r="M515" i="5" s="1"/>
  <c r="M435" i="5" s="1"/>
  <c r="M422" i="5" s="1"/>
  <c r="P360" i="5"/>
  <c r="F380" i="11" s="1"/>
  <c r="Q380" i="5"/>
  <c r="I517" i="5"/>
  <c r="I516" i="5" s="1"/>
  <c r="I515" i="5" s="1"/>
  <c r="I435" i="5" s="1"/>
  <c r="I422" i="5" s="1"/>
  <c r="I609" i="10"/>
  <c r="H304" i="10"/>
  <c r="F381" i="11"/>
  <c r="I235" i="10"/>
  <c r="P317" i="5"/>
  <c r="Q317" i="5" s="1"/>
  <c r="K517" i="5"/>
  <c r="K516" i="5" s="1"/>
  <c r="K515" i="5" s="1"/>
  <c r="K435" i="5" s="1"/>
  <c r="K422" i="5" s="1"/>
  <c r="J517" i="5"/>
  <c r="J516" i="5" s="1"/>
  <c r="J515" i="5" s="1"/>
  <c r="J435" i="5" s="1"/>
  <c r="J422" i="5" s="1"/>
  <c r="D407" i="11"/>
  <c r="N525" i="5"/>
  <c r="F573" i="10" s="1"/>
  <c r="D33" i="11"/>
  <c r="O70" i="5"/>
  <c r="O69" i="5" s="1"/>
  <c r="Q254" i="5"/>
  <c r="P230" i="5"/>
  <c r="H303" i="10" s="1"/>
  <c r="F252" i="11"/>
  <c r="D236" i="11"/>
  <c r="G236" i="11" s="1"/>
  <c r="K626" i="5"/>
  <c r="K625" i="5" s="1"/>
  <c r="L517" i="5"/>
  <c r="L516" i="5" s="1"/>
  <c r="L515" i="5" s="1"/>
  <c r="L435" i="5" s="1"/>
  <c r="L422" i="5" s="1"/>
  <c r="I318" i="10"/>
  <c r="I169" i="10"/>
  <c r="L626" i="5"/>
  <c r="L625" i="5" s="1"/>
  <c r="I22" i="10"/>
  <c r="I489" i="10"/>
  <c r="L302" i="5"/>
  <c r="I626" i="5"/>
  <c r="I625" i="5" s="1"/>
  <c r="K133" i="5"/>
  <c r="P299" i="5"/>
  <c r="F395" i="11" s="1"/>
  <c r="I248" i="10"/>
  <c r="G221" i="11"/>
  <c r="N159" i="5"/>
  <c r="Q159" i="5" s="1"/>
  <c r="J69" i="5"/>
  <c r="J61" i="5" s="1"/>
  <c r="J12" i="5" s="1"/>
  <c r="O278" i="5"/>
  <c r="E201" i="11" s="1"/>
  <c r="I214" i="10"/>
  <c r="E202" i="11"/>
  <c r="P21" i="5"/>
  <c r="H20" i="10" s="1"/>
  <c r="D202" i="11"/>
  <c r="F483" i="11"/>
  <c r="G457" i="11"/>
  <c r="P550" i="5"/>
  <c r="L133" i="5"/>
  <c r="N375" i="5"/>
  <c r="D456" i="11"/>
  <c r="O320" i="5"/>
  <c r="E273" i="11" s="1"/>
  <c r="I115" i="10"/>
  <c r="E193" i="11"/>
  <c r="E455" i="11"/>
  <c r="F156" i="11"/>
  <c r="H674" i="5"/>
  <c r="D468" i="11"/>
  <c r="G468" i="11" s="1"/>
  <c r="P469" i="5"/>
  <c r="Q469" i="5" s="1"/>
  <c r="N328" i="5"/>
  <c r="F401" i="10" s="1"/>
  <c r="I401" i="10" s="1"/>
  <c r="O166" i="5"/>
  <c r="E161" i="11"/>
  <c r="G242" i="10"/>
  <c r="O654" i="5"/>
  <c r="O653" i="5" s="1"/>
  <c r="Q329" i="5"/>
  <c r="M389" i="5"/>
  <c r="M388" i="5" s="1"/>
  <c r="I70" i="10"/>
  <c r="P17" i="5"/>
  <c r="G16" i="10"/>
  <c r="E306" i="11"/>
  <c r="G63" i="11"/>
  <c r="Q233" i="5"/>
  <c r="G438" i="5"/>
  <c r="G437" i="5" s="1"/>
  <c r="F121" i="10"/>
  <c r="Q634" i="5"/>
  <c r="P543" i="5"/>
  <c r="F135" i="11" s="1"/>
  <c r="H518" i="10"/>
  <c r="L51" i="13"/>
  <c r="L12" i="13"/>
  <c r="O58" i="13"/>
  <c r="L85" i="13"/>
  <c r="M67" i="13"/>
  <c r="M66" i="13" s="1"/>
  <c r="M10" i="13"/>
  <c r="O44" i="13"/>
  <c r="L71" i="13"/>
  <c r="O71" i="13" s="1"/>
  <c r="K10" i="13"/>
  <c r="O93" i="13"/>
  <c r="L34" i="13"/>
  <c r="L31" i="13" s="1"/>
  <c r="K11" i="13"/>
  <c r="O69" i="13"/>
  <c r="I353" i="10"/>
  <c r="I146" i="10"/>
  <c r="E152" i="11"/>
  <c r="G387" i="10"/>
  <c r="Q325" i="5"/>
  <c r="P216" i="5"/>
  <c r="F301" i="11" s="1"/>
  <c r="J626" i="5"/>
  <c r="J625" i="5" s="1"/>
  <c r="N232" i="5"/>
  <c r="D220" i="11" s="1"/>
  <c r="G220" i="11" s="1"/>
  <c r="D265" i="11"/>
  <c r="F414" i="11"/>
  <c r="K275" i="5"/>
  <c r="H578" i="5"/>
  <c r="Q513" i="5"/>
  <c r="F136" i="11"/>
  <c r="G136" i="11" s="1"/>
  <c r="Q342" i="5"/>
  <c r="G430" i="11"/>
  <c r="D71" i="11"/>
  <c r="D51" i="11"/>
  <c r="G51" i="11" s="1"/>
  <c r="F467" i="11"/>
  <c r="G317" i="11"/>
  <c r="F249" i="11"/>
  <c r="H421" i="10"/>
  <c r="I292" i="10"/>
  <c r="M546" i="5"/>
  <c r="M545" i="5" s="1"/>
  <c r="F396" i="11"/>
  <c r="I580" i="10"/>
  <c r="K302" i="5"/>
  <c r="G121" i="11"/>
  <c r="P665" i="5"/>
  <c r="F193" i="11" s="1"/>
  <c r="F405" i="11"/>
  <c r="I346" i="10"/>
  <c r="I474" i="10"/>
  <c r="I119" i="10"/>
  <c r="H302" i="5"/>
  <c r="H222" i="5" s="1"/>
  <c r="G258" i="10"/>
  <c r="F194" i="11"/>
  <c r="Q544" i="5"/>
  <c r="N219" i="5"/>
  <c r="D398" i="11" s="1"/>
  <c r="D201" i="11"/>
  <c r="Q553" i="5"/>
  <c r="F503" i="11"/>
  <c r="H553" i="10"/>
  <c r="F72" i="10"/>
  <c r="I72" i="10" s="1"/>
  <c r="E485" i="11"/>
  <c r="G38" i="10"/>
  <c r="H316" i="10"/>
  <c r="F234" i="11"/>
  <c r="P251" i="5"/>
  <c r="H315" i="10" s="1"/>
  <c r="F418" i="11"/>
  <c r="H156" i="10"/>
  <c r="E444" i="11"/>
  <c r="P306" i="5"/>
  <c r="Q306" i="5" s="1"/>
  <c r="Q122" i="5"/>
  <c r="D438" i="11"/>
  <c r="G438" i="11" s="1"/>
  <c r="F359" i="11"/>
  <c r="F449" i="10"/>
  <c r="F503" i="10"/>
  <c r="I503" i="10" s="1"/>
  <c r="P623" i="5"/>
  <c r="Q623" i="5" s="1"/>
  <c r="D350" i="11"/>
  <c r="E274" i="11"/>
  <c r="P350" i="5"/>
  <c r="F251" i="11" s="1"/>
  <c r="Q111" i="5"/>
  <c r="P281" i="5"/>
  <c r="H354" i="10" s="1"/>
  <c r="Q377" i="5"/>
  <c r="J223" i="5"/>
  <c r="J222" i="5" s="1"/>
  <c r="P101" i="5"/>
  <c r="Q101" i="5" s="1"/>
  <c r="O206" i="5"/>
  <c r="G281" i="10" s="1"/>
  <c r="P279" i="5"/>
  <c r="Q279" i="5" s="1"/>
  <c r="F302" i="11"/>
  <c r="G302" i="11" s="1"/>
  <c r="D286" i="11"/>
  <c r="G286" i="11" s="1"/>
  <c r="Q41" i="5"/>
  <c r="Q120" i="5"/>
  <c r="P126" i="5"/>
  <c r="H195" i="10" s="1"/>
  <c r="F368" i="11"/>
  <c r="E190" i="11"/>
  <c r="G215" i="10"/>
  <c r="G164" i="5"/>
  <c r="G163" i="5" s="1"/>
  <c r="G162" i="5" s="1"/>
  <c r="G289" i="5"/>
  <c r="G275" i="5" s="1"/>
  <c r="P40" i="5"/>
  <c r="P39" i="5" s="1"/>
  <c r="Q39" i="5" s="1"/>
  <c r="D284" i="11"/>
  <c r="G284" i="11" s="1"/>
  <c r="E440" i="11"/>
  <c r="G173" i="10"/>
  <c r="N290" i="5"/>
  <c r="F363" i="10" s="1"/>
  <c r="F589" i="10"/>
  <c r="I589" i="10" s="1"/>
  <c r="D57" i="11"/>
  <c r="G57" i="11" s="1"/>
  <c r="G502" i="10"/>
  <c r="N622" i="5"/>
  <c r="N621" i="5" s="1"/>
  <c r="Q587" i="5"/>
  <c r="O615" i="5"/>
  <c r="E17" i="11"/>
  <c r="F203" i="11"/>
  <c r="G203" i="11" s="1"/>
  <c r="F84" i="10"/>
  <c r="Q569" i="5"/>
  <c r="Q443" i="5"/>
  <c r="Q523" i="5"/>
  <c r="Q280" i="5"/>
  <c r="K223" i="5"/>
  <c r="D42" i="11"/>
  <c r="D50" i="11"/>
  <c r="N136" i="5"/>
  <c r="D187" i="11"/>
  <c r="F379" i="11"/>
  <c r="G379" i="11" s="1"/>
  <c r="F177" i="10"/>
  <c r="I191" i="10"/>
  <c r="E83" i="11"/>
  <c r="G603" i="10"/>
  <c r="E234" i="11"/>
  <c r="G316" i="10"/>
  <c r="M626" i="5"/>
  <c r="M625" i="5" s="1"/>
  <c r="Q656" i="5"/>
  <c r="Q291" i="5"/>
  <c r="I218" i="5"/>
  <c r="I204" i="5" s="1"/>
  <c r="I133" i="5" s="1"/>
  <c r="I275" i="5"/>
  <c r="F352" i="11"/>
  <c r="D31" i="11"/>
  <c r="D343" i="11"/>
  <c r="O375" i="5"/>
  <c r="O374" i="5" s="1"/>
  <c r="O373" i="5" s="1"/>
  <c r="O372" i="5" s="1"/>
  <c r="I302" i="5"/>
  <c r="G197" i="5"/>
  <c r="N197" i="5" s="1"/>
  <c r="E392" i="11"/>
  <c r="O15" i="5"/>
  <c r="G14" i="10" s="1"/>
  <c r="D498" i="11"/>
  <c r="G498" i="11" s="1"/>
  <c r="N152" i="5"/>
  <c r="F227" i="10" s="1"/>
  <c r="H343" i="10"/>
  <c r="G273" i="10"/>
  <c r="O622" i="5"/>
  <c r="G473" i="10"/>
  <c r="F86" i="11"/>
  <c r="H529" i="10"/>
  <c r="F77" i="11"/>
  <c r="H523" i="10"/>
  <c r="J578" i="5"/>
  <c r="F465" i="10"/>
  <c r="I465" i="10" s="1"/>
  <c r="P197" i="5"/>
  <c r="E305" i="11"/>
  <c r="N153" i="5"/>
  <c r="D295" i="11" s="1"/>
  <c r="P272" i="5"/>
  <c r="F449" i="11" s="1"/>
  <c r="G549" i="5"/>
  <c r="G548" i="5" s="1"/>
  <c r="G547" i="5" s="1"/>
  <c r="G546" i="5" s="1"/>
  <c r="Q651" i="5"/>
  <c r="D29" i="11"/>
  <c r="Q199" i="5"/>
  <c r="O49" i="5"/>
  <c r="O48" i="5" s="1"/>
  <c r="F465" i="11"/>
  <c r="F183" i="10"/>
  <c r="I183" i="10" s="1"/>
  <c r="G155" i="10"/>
  <c r="E68" i="11"/>
  <c r="G514" i="10"/>
  <c r="E171" i="11"/>
  <c r="G252" i="10"/>
  <c r="H102" i="10"/>
  <c r="P649" i="5"/>
  <c r="E251" i="11"/>
  <c r="G423" i="10"/>
  <c r="N582" i="5"/>
  <c r="F114" i="10" s="1"/>
  <c r="Q671" i="5"/>
  <c r="I468" i="10"/>
  <c r="D435" i="11"/>
  <c r="G435" i="11" s="1"/>
  <c r="P560" i="5"/>
  <c r="Q678" i="5"/>
  <c r="H546" i="5"/>
  <c r="H545" i="5" s="1"/>
  <c r="D504" i="11"/>
  <c r="G504" i="11" s="1"/>
  <c r="O62" i="5"/>
  <c r="G106" i="10" s="1"/>
  <c r="D446" i="11"/>
  <c r="Q217" i="5"/>
  <c r="Q326" i="5"/>
  <c r="F399" i="10"/>
  <c r="I399" i="10" s="1"/>
  <c r="H626" i="5"/>
  <c r="F128" i="11"/>
  <c r="D459" i="11"/>
  <c r="G459" i="11" s="1"/>
  <c r="D53" i="11"/>
  <c r="D417" i="11"/>
  <c r="E288" i="11"/>
  <c r="H538" i="10"/>
  <c r="F235" i="11"/>
  <c r="H317" i="10"/>
  <c r="O567" i="5"/>
  <c r="O566" i="5" s="1"/>
  <c r="G467" i="10"/>
  <c r="N602" i="5"/>
  <c r="I477" i="10"/>
  <c r="E37" i="11"/>
  <c r="E127" i="11"/>
  <c r="G456" i="10"/>
  <c r="E155" i="11"/>
  <c r="G390" i="10"/>
  <c r="N676" i="5"/>
  <c r="Q96" i="5"/>
  <c r="F125" i="11"/>
  <c r="H454" i="10"/>
  <c r="P557" i="5"/>
  <c r="Q557" i="5" s="1"/>
  <c r="F122" i="11"/>
  <c r="H451" i="10"/>
  <c r="F506" i="10"/>
  <c r="I506" i="10" s="1"/>
  <c r="N397" i="5"/>
  <c r="D331" i="11" s="1"/>
  <c r="Q624" i="5"/>
  <c r="F500" i="11"/>
  <c r="H199" i="10"/>
  <c r="P425" i="5"/>
  <c r="P424" i="5" s="1"/>
  <c r="H463" i="10"/>
  <c r="Q379" i="5"/>
  <c r="F190" i="11"/>
  <c r="H215" i="10"/>
  <c r="F104" i="11"/>
  <c r="H550" i="10"/>
  <c r="F148" i="11"/>
  <c r="G148" i="11" s="1"/>
  <c r="P309" i="5"/>
  <c r="Q309" i="5" s="1"/>
  <c r="H383" i="10"/>
  <c r="I383" i="10" s="1"/>
  <c r="Q531" i="5"/>
  <c r="F576" i="10"/>
  <c r="O192" i="5"/>
  <c r="G267" i="10" s="1"/>
  <c r="G268" i="10"/>
  <c r="D328" i="11"/>
  <c r="F53" i="10"/>
  <c r="I53" i="10" s="1"/>
  <c r="Q168" i="5"/>
  <c r="D54" i="11"/>
  <c r="G54" i="11" s="1"/>
  <c r="Q645" i="5"/>
  <c r="F92" i="10"/>
  <c r="I92" i="10" s="1"/>
  <c r="Q451" i="5"/>
  <c r="F499" i="10"/>
  <c r="I499" i="10" s="1"/>
  <c r="E209" i="11"/>
  <c r="G355" i="10"/>
  <c r="P384" i="5"/>
  <c r="H593" i="10"/>
  <c r="P42" i="5"/>
  <c r="H65" i="10" s="1"/>
  <c r="H66" i="10"/>
  <c r="F183" i="11"/>
  <c r="H264" i="10"/>
  <c r="E180" i="11"/>
  <c r="G261" i="10"/>
  <c r="F407" i="11"/>
  <c r="H145" i="10"/>
  <c r="I145" i="10" s="1"/>
  <c r="F213" i="11"/>
  <c r="P285" i="5"/>
  <c r="H359" i="10"/>
  <c r="Q585" i="5"/>
  <c r="K546" i="5"/>
  <c r="K545" i="5" s="1"/>
  <c r="Q267" i="5"/>
  <c r="O215" i="5"/>
  <c r="E300" i="11" s="1"/>
  <c r="Q169" i="5"/>
  <c r="D334" i="11"/>
  <c r="L223" i="5"/>
  <c r="F223" i="11"/>
  <c r="H308" i="10"/>
  <c r="F31" i="11"/>
  <c r="H571" i="10"/>
  <c r="I571" i="10" s="1"/>
  <c r="F43" i="11"/>
  <c r="P445" i="5"/>
  <c r="H494" i="10"/>
  <c r="F238" i="11"/>
  <c r="H320" i="10"/>
  <c r="F229" i="11"/>
  <c r="H311" i="10"/>
  <c r="Q452" i="5"/>
  <c r="F500" i="10"/>
  <c r="I500" i="10" s="1"/>
  <c r="O289" i="5"/>
  <c r="G362" i="10" s="1"/>
  <c r="G369" i="10"/>
  <c r="E174" i="11"/>
  <c r="G255" i="10"/>
  <c r="D322" i="11"/>
  <c r="F47" i="10"/>
  <c r="I47" i="10" s="1"/>
  <c r="E168" i="11"/>
  <c r="G249" i="10"/>
  <c r="F197" i="11"/>
  <c r="P668" i="5"/>
  <c r="Q668" i="5" s="1"/>
  <c r="H210" i="10"/>
  <c r="F69" i="11"/>
  <c r="P466" i="5"/>
  <c r="Q466" i="5" s="1"/>
  <c r="H515" i="10"/>
  <c r="E74" i="11"/>
  <c r="G520" i="10"/>
  <c r="F412" i="11"/>
  <c r="H150" i="10"/>
  <c r="I150" i="10" s="1"/>
  <c r="E301" i="11"/>
  <c r="N277" i="5"/>
  <c r="D200" i="11" s="1"/>
  <c r="E98" i="11"/>
  <c r="G541" i="10"/>
  <c r="Q408" i="5"/>
  <c r="F36" i="10"/>
  <c r="I36" i="10" s="1"/>
  <c r="F40" i="11"/>
  <c r="P442" i="5"/>
  <c r="H491" i="10"/>
  <c r="I491" i="10" s="1"/>
  <c r="Q414" i="5"/>
  <c r="F42" i="10"/>
  <c r="I42" i="10" s="1"/>
  <c r="E449" i="11"/>
  <c r="G342" i="10"/>
  <c r="E506" i="11"/>
  <c r="G276" i="10"/>
  <c r="F298" i="11"/>
  <c r="H231" i="10"/>
  <c r="I546" i="5"/>
  <c r="I545" i="5" s="1"/>
  <c r="F79" i="10"/>
  <c r="I79" i="10" s="1"/>
  <c r="D341" i="11"/>
  <c r="Q589" i="5"/>
  <c r="N568" i="5"/>
  <c r="N566" i="5" s="1"/>
  <c r="O549" i="5"/>
  <c r="G445" i="10" s="1"/>
  <c r="G422" i="11"/>
  <c r="L389" i="5"/>
  <c r="L388" i="5" s="1"/>
  <c r="N214" i="5"/>
  <c r="F289" i="10" s="1"/>
  <c r="Q189" i="5"/>
  <c r="F445" i="11"/>
  <c r="G445" i="11" s="1"/>
  <c r="Q612" i="5"/>
  <c r="E135" i="11"/>
  <c r="O542" i="5"/>
  <c r="G608" i="10"/>
  <c r="F118" i="11"/>
  <c r="H447" i="10"/>
  <c r="F440" i="11"/>
  <c r="H173" i="10"/>
  <c r="E378" i="11"/>
  <c r="G60" i="10"/>
  <c r="Q529" i="5"/>
  <c r="D80" i="11"/>
  <c r="G304" i="5"/>
  <c r="N304" i="5" s="1"/>
  <c r="D149" i="11"/>
  <c r="M133" i="5"/>
  <c r="D300" i="11"/>
  <c r="D447" i="11"/>
  <c r="D183" i="11"/>
  <c r="D165" i="11"/>
  <c r="F84" i="11"/>
  <c r="H604" i="10"/>
  <c r="F248" i="11"/>
  <c r="H420" i="10"/>
  <c r="E147" i="11"/>
  <c r="O308" i="5"/>
  <c r="O304" i="5" s="1"/>
  <c r="O303" i="5" s="1"/>
  <c r="G382" i="10"/>
  <c r="Q310" i="5"/>
  <c r="E229" i="11"/>
  <c r="G311" i="10"/>
  <c r="E404" i="11"/>
  <c r="G142" i="10"/>
  <c r="O197" i="5"/>
  <c r="P158" i="5"/>
  <c r="H233" i="10" s="1"/>
  <c r="H234" i="10"/>
  <c r="I234" i="10" s="1"/>
  <c r="F356" i="11"/>
  <c r="H56" i="10"/>
  <c r="F473" i="10"/>
  <c r="G372" i="11"/>
  <c r="O369" i="5"/>
  <c r="G476" i="10"/>
  <c r="F475" i="10"/>
  <c r="P369" i="5"/>
  <c r="H476" i="10"/>
  <c r="F145" i="11"/>
  <c r="G145" i="11" s="1"/>
  <c r="H380" i="10"/>
  <c r="I380" i="10" s="1"/>
  <c r="E144" i="11"/>
  <c r="G379" i="10"/>
  <c r="J133" i="5"/>
  <c r="Q46" i="5"/>
  <c r="F69" i="10"/>
  <c r="I69" i="10" s="1"/>
  <c r="Q45" i="5"/>
  <c r="F68" i="10"/>
  <c r="I68" i="10" s="1"/>
  <c r="E241" i="11"/>
  <c r="G323" i="10"/>
  <c r="F217" i="11"/>
  <c r="H305" i="10"/>
  <c r="E208" i="11"/>
  <c r="G354" i="10"/>
  <c r="E278" i="11"/>
  <c r="O148" i="5"/>
  <c r="G224" i="10"/>
  <c r="D399" i="11"/>
  <c r="F299" i="10"/>
  <c r="N135" i="5"/>
  <c r="N134" i="5" s="1"/>
  <c r="O81" i="13"/>
  <c r="K85" i="13"/>
  <c r="O86" i="13"/>
  <c r="O87" i="13"/>
  <c r="S9" i="13"/>
  <c r="J11" i="13"/>
  <c r="J13" i="13"/>
  <c r="O14" i="13"/>
  <c r="L13" i="13"/>
  <c r="O80" i="13"/>
  <c r="J12" i="13"/>
  <c r="J42" i="13"/>
  <c r="O42" i="13" s="1"/>
  <c r="O43" i="13"/>
  <c r="O57" i="13"/>
  <c r="J51" i="13"/>
  <c r="O52" i="13"/>
  <c r="J67" i="13"/>
  <c r="J31" i="13"/>
  <c r="O15" i="13"/>
  <c r="O72" i="13"/>
  <c r="S17" i="13"/>
  <c r="D301" i="11"/>
  <c r="D166" i="11"/>
  <c r="Q172" i="5"/>
  <c r="F497" i="11"/>
  <c r="H196" i="10"/>
  <c r="E291" i="11"/>
  <c r="G110" i="10"/>
  <c r="F283" i="11"/>
  <c r="H188" i="10"/>
  <c r="E366" i="11"/>
  <c r="G33" i="10"/>
  <c r="O404" i="5"/>
  <c r="Q404" i="5" s="1"/>
  <c r="H27" i="10"/>
  <c r="I27" i="10" s="1"/>
  <c r="P398" i="5"/>
  <c r="Q398" i="5" s="1"/>
  <c r="E332" i="11"/>
  <c r="G26" i="10"/>
  <c r="E27" i="11"/>
  <c r="G567" i="10"/>
  <c r="F89" i="11"/>
  <c r="H532" i="10"/>
  <c r="F92" i="11"/>
  <c r="H535" i="10"/>
  <c r="Q407" i="5"/>
  <c r="F35" i="10"/>
  <c r="I35" i="10" s="1"/>
  <c r="D232" i="11"/>
  <c r="F314" i="10"/>
  <c r="D492" i="11"/>
  <c r="Q643" i="5"/>
  <c r="F90" i="10"/>
  <c r="F488" i="11"/>
  <c r="G488" i="11" s="1"/>
  <c r="F162" i="11"/>
  <c r="P602" i="5"/>
  <c r="H243" i="10"/>
  <c r="H171" i="10"/>
  <c r="H170" i="10"/>
  <c r="D60" i="11"/>
  <c r="F268" i="11"/>
  <c r="F267" i="11"/>
  <c r="P224" i="5"/>
  <c r="H327" i="10"/>
  <c r="H326" i="10" s="1"/>
  <c r="E401" i="11"/>
  <c r="G139" i="10"/>
  <c r="D177" i="11"/>
  <c r="Q183" i="5"/>
  <c r="F258" i="10"/>
  <c r="F274" i="11"/>
  <c r="P320" i="5"/>
  <c r="H394" i="10"/>
  <c r="D298" i="11"/>
  <c r="Q156" i="5"/>
  <c r="F231" i="10"/>
  <c r="E500" i="11"/>
  <c r="G199" i="10"/>
  <c r="D401" i="11"/>
  <c r="F139" i="10"/>
  <c r="D307" i="11"/>
  <c r="N55" i="5"/>
  <c r="G54" i="5"/>
  <c r="D357" i="11"/>
  <c r="Q37" i="5"/>
  <c r="F57" i="10"/>
  <c r="I57" i="10" s="1"/>
  <c r="I512" i="10"/>
  <c r="F511" i="10"/>
  <c r="I511" i="10" s="1"/>
  <c r="D292" i="11"/>
  <c r="G292" i="11" s="1"/>
  <c r="Q67" i="5"/>
  <c r="F111" i="10"/>
  <c r="I111" i="10" s="1"/>
  <c r="O25" i="5"/>
  <c r="G46" i="10"/>
  <c r="D324" i="11"/>
  <c r="Q29" i="5"/>
  <c r="F49" i="10"/>
  <c r="I49" i="10" s="1"/>
  <c r="D371" i="11"/>
  <c r="G371" i="11" s="1"/>
  <c r="Q73" i="5"/>
  <c r="F174" i="11"/>
  <c r="H255" i="10"/>
  <c r="F424" i="11"/>
  <c r="P104" i="5"/>
  <c r="H159" i="10"/>
  <c r="N360" i="5"/>
  <c r="G359" i="5"/>
  <c r="G358" i="5" s="1"/>
  <c r="G357" i="5" s="1"/>
  <c r="D296" i="11"/>
  <c r="Q154" i="5"/>
  <c r="F229" i="10"/>
  <c r="D346" i="11"/>
  <c r="D348" i="11"/>
  <c r="D40" i="11"/>
  <c r="F444" i="11"/>
  <c r="P610" i="5"/>
  <c r="H296" i="10"/>
  <c r="I296" i="10" s="1"/>
  <c r="G394" i="11"/>
  <c r="F264" i="11"/>
  <c r="P511" i="5"/>
  <c r="Q511" i="5" s="1"/>
  <c r="H560" i="10"/>
  <c r="F265" i="11"/>
  <c r="H561" i="10"/>
  <c r="I561" i="10" s="1"/>
  <c r="O536" i="5"/>
  <c r="G602" i="10"/>
  <c r="D27" i="11"/>
  <c r="Q519" i="5"/>
  <c r="F567" i="10"/>
  <c r="E245" i="11"/>
  <c r="O340" i="5"/>
  <c r="G414" i="10"/>
  <c r="G413" i="10" s="1"/>
  <c r="P572" i="5"/>
  <c r="F36" i="11" s="1"/>
  <c r="P573" i="5"/>
  <c r="B190" i="11"/>
  <c r="D215" i="10"/>
  <c r="D131" i="11"/>
  <c r="Q564" i="5"/>
  <c r="F460" i="10"/>
  <c r="F81" i="11"/>
  <c r="P475" i="5"/>
  <c r="Q475" i="5" s="1"/>
  <c r="H527" i="10"/>
  <c r="N649" i="5"/>
  <c r="G648" i="5"/>
  <c r="N648" i="5" s="1"/>
  <c r="D163" i="11"/>
  <c r="G163" i="11" s="1"/>
  <c r="Q606" i="5"/>
  <c r="F244" i="10"/>
  <c r="I244" i="10" s="1"/>
  <c r="F120" i="11"/>
  <c r="G120" i="11" s="1"/>
  <c r="H449" i="10"/>
  <c r="Q526" i="5"/>
  <c r="F574" i="10"/>
  <c r="I574" i="10" s="1"/>
  <c r="F601" i="10"/>
  <c r="D107" i="11"/>
  <c r="Q502" i="5"/>
  <c r="F550" i="10"/>
  <c r="O358" i="5"/>
  <c r="G438" i="10"/>
  <c r="F447" i="11"/>
  <c r="P266" i="5"/>
  <c r="H340" i="10"/>
  <c r="I340" i="10" s="1"/>
  <c r="Q532" i="5"/>
  <c r="F577" i="10"/>
  <c r="D113" i="11"/>
  <c r="Q508" i="5"/>
  <c r="F556" i="10"/>
  <c r="D336" i="11"/>
  <c r="Q402" i="5"/>
  <c r="F30" i="10"/>
  <c r="I30" i="10" s="1"/>
  <c r="F390" i="10"/>
  <c r="F17" i="11"/>
  <c r="P206" i="5"/>
  <c r="H282" i="10"/>
  <c r="F177" i="11"/>
  <c r="H258" i="10"/>
  <c r="D159" i="11"/>
  <c r="N164" i="5"/>
  <c r="F240" i="10"/>
  <c r="D500" i="11"/>
  <c r="Q130" i="5"/>
  <c r="F199" i="10"/>
  <c r="G396" i="5"/>
  <c r="D184" i="11"/>
  <c r="G184" i="11" s="1"/>
  <c r="Q190" i="5"/>
  <c r="F265" i="10"/>
  <c r="I265" i="10" s="1"/>
  <c r="F168" i="11"/>
  <c r="H249" i="10"/>
  <c r="E426" i="11"/>
  <c r="G161" i="10"/>
  <c r="D291" i="11"/>
  <c r="Q66" i="5"/>
  <c r="F110" i="10"/>
  <c r="E71" i="11"/>
  <c r="G517" i="10"/>
  <c r="D205" i="11"/>
  <c r="F410" i="10"/>
  <c r="E238" i="11"/>
  <c r="G320" i="10"/>
  <c r="D18" i="11"/>
  <c r="G18" i="11" s="1"/>
  <c r="Q208" i="5"/>
  <c r="F283" i="10"/>
  <c r="I283" i="10" s="1"/>
  <c r="D178" i="11"/>
  <c r="G178" i="11" s="1"/>
  <c r="Q184" i="5"/>
  <c r="F259" i="10"/>
  <c r="I259" i="10" s="1"/>
  <c r="D212" i="11"/>
  <c r="F358" i="10"/>
  <c r="Q259" i="5"/>
  <c r="F323" i="10"/>
  <c r="D269" i="11"/>
  <c r="G269" i="11" s="1"/>
  <c r="Q226" i="5"/>
  <c r="F328" i="10"/>
  <c r="I328" i="10" s="1"/>
  <c r="G210" i="5"/>
  <c r="N210" i="5" s="1"/>
  <c r="N211" i="5"/>
  <c r="D180" i="11"/>
  <c r="Q186" i="5"/>
  <c r="F261" i="10"/>
  <c r="D160" i="11"/>
  <c r="F241" i="10"/>
  <c r="D279" i="11"/>
  <c r="G279" i="11" s="1"/>
  <c r="Q150" i="5"/>
  <c r="F225" i="10"/>
  <c r="I225" i="10" s="1"/>
  <c r="D375" i="11"/>
  <c r="G375" i="11" s="1"/>
  <c r="Q77" i="5"/>
  <c r="Q56" i="5"/>
  <c r="F98" i="10"/>
  <c r="D482" i="11"/>
  <c r="Q21" i="5"/>
  <c r="F20" i="10"/>
  <c r="I20" i="10" s="1"/>
  <c r="D238" i="11"/>
  <c r="Q256" i="5"/>
  <c r="F320" i="10"/>
  <c r="D506" i="11"/>
  <c r="Q201" i="5"/>
  <c r="F276" i="10"/>
  <c r="D402" i="11"/>
  <c r="Q83" i="5"/>
  <c r="F140" i="10"/>
  <c r="F288" i="11"/>
  <c r="P62" i="5"/>
  <c r="H107" i="10"/>
  <c r="E497" i="11"/>
  <c r="O126" i="5"/>
  <c r="G196" i="10"/>
  <c r="P55" i="5"/>
  <c r="H98" i="10"/>
  <c r="H94" i="10" s="1"/>
  <c r="I94" i="10" s="1"/>
  <c r="G62" i="5"/>
  <c r="N251" i="5"/>
  <c r="D405" i="11"/>
  <c r="Q86" i="5"/>
  <c r="F143" i="10"/>
  <c r="I143" i="10" s="1"/>
  <c r="D381" i="11"/>
  <c r="Q361" i="5"/>
  <c r="F440" i="10"/>
  <c r="I440" i="10" s="1"/>
  <c r="E104" i="11"/>
  <c r="G547" i="10"/>
  <c r="Q640" i="5"/>
  <c r="F87" i="10"/>
  <c r="I87" i="10" s="1"/>
  <c r="F83" i="11"/>
  <c r="P537" i="5"/>
  <c r="H603" i="10"/>
  <c r="D360" i="11"/>
  <c r="F122" i="10"/>
  <c r="I122" i="10" s="1"/>
  <c r="G574" i="5"/>
  <c r="N575" i="5"/>
  <c r="D390" i="11"/>
  <c r="G390" i="11" s="1"/>
  <c r="N331" i="5"/>
  <c r="Q332" i="5"/>
  <c r="F405" i="10"/>
  <c r="I405" i="10" s="1"/>
  <c r="E248" i="11"/>
  <c r="G420" i="10"/>
  <c r="D241" i="11"/>
  <c r="N389" i="5"/>
  <c r="Q390" i="5"/>
  <c r="F596" i="10"/>
  <c r="I596" i="10" s="1"/>
  <c r="E452" i="11"/>
  <c r="G176" i="10"/>
  <c r="N207" i="5"/>
  <c r="G224" i="5"/>
  <c r="G223" i="5" s="1"/>
  <c r="N225" i="5"/>
  <c r="F102" i="11"/>
  <c r="P496" i="5"/>
  <c r="H545" i="10"/>
  <c r="H548" i="10"/>
  <c r="H573" i="10"/>
  <c r="Q639" i="5"/>
  <c r="F86" i="10"/>
  <c r="I86" i="10" s="1"/>
  <c r="D83" i="11"/>
  <c r="Q538" i="5"/>
  <c r="N537" i="5"/>
  <c r="F603" i="10"/>
  <c r="D146" i="11"/>
  <c r="F381" i="10"/>
  <c r="D89" i="11"/>
  <c r="Q484" i="5"/>
  <c r="F532" i="10"/>
  <c r="D45" i="11"/>
  <c r="F496" i="10"/>
  <c r="D114" i="11"/>
  <c r="G114" i="11" s="1"/>
  <c r="Q509" i="5"/>
  <c r="F557" i="10"/>
  <c r="I557" i="10" s="1"/>
  <c r="D156" i="11"/>
  <c r="G156" i="11" s="1"/>
  <c r="Q318" i="5"/>
  <c r="F391" i="10"/>
  <c r="I391" i="10" s="1"/>
  <c r="M222" i="5"/>
  <c r="G126" i="5"/>
  <c r="N127" i="5"/>
  <c r="F307" i="11"/>
  <c r="I54" i="5"/>
  <c r="I53" i="5" s="1"/>
  <c r="D147" i="11"/>
  <c r="F382" i="10"/>
  <c r="D449" i="11"/>
  <c r="F342" i="10"/>
  <c r="Q260" i="5"/>
  <c r="F324" i="10"/>
  <c r="I324" i="10" s="1"/>
  <c r="F180" i="11"/>
  <c r="H261" i="10"/>
  <c r="E165" i="11"/>
  <c r="G246" i="10"/>
  <c r="E12" i="11"/>
  <c r="O144" i="5"/>
  <c r="G220" i="10"/>
  <c r="E307" i="11"/>
  <c r="H54" i="5"/>
  <c r="H53" i="5" s="1"/>
  <c r="P196" i="5"/>
  <c r="H272" i="10"/>
  <c r="H271" i="10" s="1"/>
  <c r="D452" i="11"/>
  <c r="F176" i="10"/>
  <c r="D153" i="11"/>
  <c r="Q315" i="5"/>
  <c r="F388" i="10"/>
  <c r="D213" i="11"/>
  <c r="Q286" i="5"/>
  <c r="F359" i="10"/>
  <c r="D218" i="11"/>
  <c r="G218" i="11" s="1"/>
  <c r="N241" i="5"/>
  <c r="Q242" i="5"/>
  <c r="F306" i="10"/>
  <c r="I306" i="10" s="1"/>
  <c r="F510" i="11"/>
  <c r="G510" i="11" s="1"/>
  <c r="F399" i="11"/>
  <c r="P219" i="5"/>
  <c r="H299" i="10"/>
  <c r="D22" i="11"/>
  <c r="F287" i="10"/>
  <c r="D181" i="11"/>
  <c r="G181" i="11" s="1"/>
  <c r="Q187" i="5"/>
  <c r="F262" i="10"/>
  <c r="I262" i="10" s="1"/>
  <c r="D427" i="11"/>
  <c r="Q108" i="5"/>
  <c r="F162" i="10"/>
  <c r="F372" i="10"/>
  <c r="G262" i="5"/>
  <c r="D13" i="11"/>
  <c r="G13" i="11" s="1"/>
  <c r="Q146" i="5"/>
  <c r="F221" i="10"/>
  <c r="I221" i="10" s="1"/>
  <c r="Q19" i="5"/>
  <c r="F18" i="10"/>
  <c r="I18" i="10" s="1"/>
  <c r="I432" i="10"/>
  <c r="D507" i="11"/>
  <c r="G507" i="11" s="1"/>
  <c r="Q202" i="5"/>
  <c r="F277" i="10"/>
  <c r="I277" i="10" s="1"/>
  <c r="D501" i="11"/>
  <c r="G501" i="11" s="1"/>
  <c r="Q131" i="5"/>
  <c r="F200" i="10"/>
  <c r="I200" i="10" s="1"/>
  <c r="D409" i="11"/>
  <c r="F147" i="10"/>
  <c r="D483" i="11"/>
  <c r="Q22" i="5"/>
  <c r="F21" i="10"/>
  <c r="I21" i="10" s="1"/>
  <c r="D378" i="11"/>
  <c r="F60" i="10"/>
  <c r="F241" i="11"/>
  <c r="H323" i="10"/>
  <c r="F402" i="11"/>
  <c r="P82" i="5"/>
  <c r="H140" i="10"/>
  <c r="G14" i="5"/>
  <c r="N15" i="5"/>
  <c r="E223" i="11"/>
  <c r="G308" i="10"/>
  <c r="D168" i="11"/>
  <c r="Q174" i="5"/>
  <c r="R174" i="5"/>
  <c r="F249" i="10"/>
  <c r="F508" i="10"/>
  <c r="Q684" i="5"/>
  <c r="F427" i="10"/>
  <c r="I427" i="10" s="1"/>
  <c r="E196" i="11"/>
  <c r="G209" i="10"/>
  <c r="D96" i="11"/>
  <c r="G96" i="11" s="1"/>
  <c r="Q491" i="5"/>
  <c r="F539" i="10"/>
  <c r="I539" i="10" s="1"/>
  <c r="E458" i="11"/>
  <c r="O676" i="5"/>
  <c r="O675" i="5" s="1"/>
  <c r="O674" i="5" s="1"/>
  <c r="G345" i="10"/>
  <c r="D77" i="11"/>
  <c r="Q478" i="5"/>
  <c r="F523" i="10"/>
  <c r="E432" i="11"/>
  <c r="E149" i="11"/>
  <c r="G384" i="10"/>
  <c r="F166" i="11"/>
  <c r="P171" i="5"/>
  <c r="H247" i="10"/>
  <c r="I247" i="10" s="1"/>
  <c r="D144" i="11"/>
  <c r="F379" i="10"/>
  <c r="F296" i="11"/>
  <c r="P153" i="5"/>
  <c r="H229" i="10"/>
  <c r="P117" i="5"/>
  <c r="H187" i="10"/>
  <c r="D188" i="11"/>
  <c r="Q138" i="5"/>
  <c r="F213" i="10"/>
  <c r="E310" i="11"/>
  <c r="D443" i="11"/>
  <c r="F294" i="10"/>
  <c r="D441" i="11"/>
  <c r="G441" i="11" s="1"/>
  <c r="N592" i="5"/>
  <c r="Q593" i="5"/>
  <c r="F174" i="10"/>
  <c r="I174" i="10" s="1"/>
  <c r="E205" i="11"/>
  <c r="O336" i="5"/>
  <c r="G410" i="10"/>
  <c r="E95" i="11"/>
  <c r="G538" i="10"/>
  <c r="P448" i="5"/>
  <c r="F45" i="11" s="1"/>
  <c r="H497" i="10"/>
  <c r="G340" i="5"/>
  <c r="N340" i="5" s="1"/>
  <c r="D245" i="11"/>
  <c r="Q344" i="5"/>
  <c r="F417" i="10"/>
  <c r="I417" i="10" s="1"/>
  <c r="N321" i="5"/>
  <c r="G320" i="5"/>
  <c r="G384" i="5"/>
  <c r="N385" i="5"/>
  <c r="F46" i="11"/>
  <c r="D458" i="11"/>
  <c r="Q677" i="5"/>
  <c r="F345" i="10"/>
  <c r="N541" i="5"/>
  <c r="G535" i="5"/>
  <c r="E80" i="11"/>
  <c r="G526" i="10"/>
  <c r="D75" i="11"/>
  <c r="G75" i="11" s="1"/>
  <c r="Q473" i="5"/>
  <c r="F521" i="10"/>
  <c r="I521" i="10" s="1"/>
  <c r="Q440" i="5"/>
  <c r="F488" i="10"/>
  <c r="I488" i="10" s="1"/>
  <c r="D366" i="11"/>
  <c r="Q405" i="5"/>
  <c r="F33" i="10"/>
  <c r="F414" i="10"/>
  <c r="D102" i="11"/>
  <c r="Q497" i="5"/>
  <c r="F545" i="10"/>
  <c r="D246" i="11"/>
  <c r="Q345" i="5"/>
  <c r="F418" i="10"/>
  <c r="I418" i="10" s="1"/>
  <c r="D275" i="11"/>
  <c r="G275" i="11" s="1"/>
  <c r="Q322" i="5"/>
  <c r="F395" i="10"/>
  <c r="I395" i="10" s="1"/>
  <c r="E233" i="11"/>
  <c r="O250" i="5"/>
  <c r="G315" i="10"/>
  <c r="D128" i="11"/>
  <c r="Q561" i="5"/>
  <c r="F457" i="10"/>
  <c r="I457" i="10" s="1"/>
  <c r="D81" i="11"/>
  <c r="Q476" i="5"/>
  <c r="F527" i="10"/>
  <c r="E42" i="11"/>
  <c r="G493" i="10"/>
  <c r="D365" i="11"/>
  <c r="F32" i="10"/>
  <c r="D111" i="11"/>
  <c r="G111" i="11" s="1"/>
  <c r="Q506" i="5"/>
  <c r="F554" i="10"/>
  <c r="I554" i="10" s="1"/>
  <c r="N418" i="5"/>
  <c r="Q419" i="5"/>
  <c r="E50" i="11"/>
  <c r="G579" i="10"/>
  <c r="D92" i="11"/>
  <c r="Q487" i="5"/>
  <c r="F535" i="10"/>
  <c r="H487" i="10"/>
  <c r="F486" i="11"/>
  <c r="P410" i="5"/>
  <c r="Q410" i="5" s="1"/>
  <c r="H39" i="10"/>
  <c r="D332" i="11"/>
  <c r="F26" i="10"/>
  <c r="D93" i="11"/>
  <c r="G93" i="11" s="1"/>
  <c r="Q488" i="5"/>
  <c r="F536" i="10"/>
  <c r="I536" i="10" s="1"/>
  <c r="N282" i="5"/>
  <c r="G281" i="5"/>
  <c r="N281" i="5" s="1"/>
  <c r="D224" i="11"/>
  <c r="G224" i="11" s="1"/>
  <c r="Q239" i="5"/>
  <c r="N238" i="5"/>
  <c r="D171" i="11"/>
  <c r="Q177" i="5"/>
  <c r="F252" i="10"/>
  <c r="D467" i="11"/>
  <c r="Q98" i="5"/>
  <c r="F61" i="11"/>
  <c r="G61" i="11" s="1"/>
  <c r="P458" i="5"/>
  <c r="Q458" i="5" s="1"/>
  <c r="H510" i="10"/>
  <c r="I510" i="10" s="1"/>
  <c r="G386" i="11"/>
  <c r="D450" i="11"/>
  <c r="G450" i="11" s="1"/>
  <c r="Q273" i="5"/>
  <c r="F343" i="10"/>
  <c r="R253" i="5"/>
  <c r="N253" i="5"/>
  <c r="E429" i="11"/>
  <c r="G429" i="11" s="1"/>
  <c r="H218" i="5"/>
  <c r="H204" i="5" s="1"/>
  <c r="F188" i="11"/>
  <c r="H213" i="10"/>
  <c r="P137" i="5"/>
  <c r="Q137" i="5" s="1"/>
  <c r="N50" i="5"/>
  <c r="D104" i="11"/>
  <c r="Q499" i="5"/>
  <c r="F547" i="10"/>
  <c r="Q376" i="5"/>
  <c r="D239" i="11"/>
  <c r="Q257" i="5"/>
  <c r="F321" i="10"/>
  <c r="I321" i="10" s="1"/>
  <c r="D271" i="11"/>
  <c r="G271" i="11" s="1"/>
  <c r="Q228" i="5"/>
  <c r="F330" i="10"/>
  <c r="I330" i="10" s="1"/>
  <c r="E423" i="11"/>
  <c r="G158" i="10"/>
  <c r="F365" i="11"/>
  <c r="H32" i="10"/>
  <c r="D143" i="11"/>
  <c r="F378" i="10"/>
  <c r="N276" i="5"/>
  <c r="E217" i="11"/>
  <c r="G305" i="10"/>
  <c r="E16" i="11"/>
  <c r="Q297" i="5"/>
  <c r="F373" i="10"/>
  <c r="E268" i="11"/>
  <c r="E267" i="11"/>
  <c r="O224" i="5"/>
  <c r="G327" i="10"/>
  <c r="G326" i="10" s="1"/>
  <c r="G143" i="5"/>
  <c r="N143" i="5" s="1"/>
  <c r="N79" i="5"/>
  <c r="Q80" i="5"/>
  <c r="F137" i="10"/>
  <c r="Q220" i="5"/>
  <c r="D289" i="11"/>
  <c r="G289" i="11" s="1"/>
  <c r="N63" i="5"/>
  <c r="Q64" i="5"/>
  <c r="F108" i="10"/>
  <c r="I108" i="10" s="1"/>
  <c r="D410" i="11"/>
  <c r="F148" i="10"/>
  <c r="P79" i="5"/>
  <c r="H137" i="10"/>
  <c r="D234" i="11"/>
  <c r="Q252" i="5"/>
  <c r="F316" i="10"/>
  <c r="D423" i="11"/>
  <c r="F158" i="10"/>
  <c r="D377" i="11"/>
  <c r="F59" i="10"/>
  <c r="D305" i="11"/>
  <c r="F15" i="10"/>
  <c r="E22" i="11"/>
  <c r="O211" i="5"/>
  <c r="G287" i="10"/>
  <c r="D426" i="11"/>
  <c r="F161" i="10"/>
  <c r="F369" i="11"/>
  <c r="P70" i="5"/>
  <c r="D169" i="11"/>
  <c r="G169" i="11" s="1"/>
  <c r="Q175" i="5"/>
  <c r="F250" i="10"/>
  <c r="I250" i="10" s="1"/>
  <c r="I168" i="10"/>
  <c r="F167" i="10"/>
  <c r="I167" i="10" s="1"/>
  <c r="I433" i="10"/>
  <c r="E464" i="11"/>
  <c r="G17" i="10"/>
  <c r="D254" i="11"/>
  <c r="G254" i="11" s="1"/>
  <c r="G255" i="11"/>
  <c r="D393" i="11"/>
  <c r="Q617" i="5"/>
  <c r="F337" i="10"/>
  <c r="D486" i="11"/>
  <c r="Q411" i="5"/>
  <c r="F39" i="10"/>
  <c r="F427" i="11"/>
  <c r="P107" i="5"/>
  <c r="Q107" i="5" s="1"/>
  <c r="H162" i="10"/>
  <c r="N336" i="5"/>
  <c r="D227" i="11"/>
  <c r="N244" i="5"/>
  <c r="Q245" i="5"/>
  <c r="F309" i="10"/>
  <c r="I309" i="10" s="1"/>
  <c r="E263" i="11"/>
  <c r="G559" i="10"/>
  <c r="G682" i="5"/>
  <c r="G681" i="5" s="1"/>
  <c r="G680" i="5" s="1"/>
  <c r="N680" i="5" s="1"/>
  <c r="Q680" i="5" s="1"/>
  <c r="D197" i="11"/>
  <c r="Q669" i="5"/>
  <c r="F210" i="10"/>
  <c r="F492" i="11"/>
  <c r="P642" i="5"/>
  <c r="Q642" i="5" s="1"/>
  <c r="H90" i="10"/>
  <c r="E139" i="11"/>
  <c r="O432" i="5"/>
  <c r="G481" i="10"/>
  <c r="E130" i="11"/>
  <c r="G459" i="10"/>
  <c r="F140" i="11"/>
  <c r="G140" i="11" s="1"/>
  <c r="P433" i="5"/>
  <c r="Q433" i="5" s="1"/>
  <c r="H482" i="10"/>
  <c r="I482" i="10" s="1"/>
  <c r="F127" i="11"/>
  <c r="H456" i="10"/>
  <c r="D86" i="11"/>
  <c r="Q481" i="5"/>
  <c r="F529" i="10"/>
  <c r="G489" i="11"/>
  <c r="E92" i="11"/>
  <c r="G535" i="10"/>
  <c r="D162" i="11"/>
  <c r="Q605" i="5"/>
  <c r="F170" i="10"/>
  <c r="F243" i="10"/>
  <c r="F171" i="10"/>
  <c r="E29" i="11"/>
  <c r="O518" i="5"/>
  <c r="G569" i="10"/>
  <c r="D196" i="11"/>
  <c r="F209" i="10"/>
  <c r="D127" i="11"/>
  <c r="Q560" i="5"/>
  <c r="F456" i="10"/>
  <c r="N629" i="5"/>
  <c r="E110" i="11"/>
  <c r="G553" i="10"/>
  <c r="E89" i="11"/>
  <c r="G532" i="10"/>
  <c r="Q595" i="5"/>
  <c r="F133" i="10"/>
  <c r="I133" i="10" s="1"/>
  <c r="D444" i="11"/>
  <c r="Q611" i="5"/>
  <c r="F295" i="10"/>
  <c r="E461" i="11"/>
  <c r="G164" i="10"/>
  <c r="F30" i="11"/>
  <c r="P521" i="5"/>
  <c r="Q521" i="5" s="1"/>
  <c r="H570" i="10"/>
  <c r="I570" i="10" s="1"/>
  <c r="E101" i="11"/>
  <c r="G544" i="10"/>
  <c r="F53" i="11"/>
  <c r="H582" i="10"/>
  <c r="D461" i="11"/>
  <c r="F164" i="10"/>
  <c r="G601" i="5"/>
  <c r="N601" i="5" s="1"/>
  <c r="N608" i="5"/>
  <c r="D122" i="11"/>
  <c r="Q555" i="5"/>
  <c r="F451" i="10"/>
  <c r="D69" i="11"/>
  <c r="Q467" i="5"/>
  <c r="F515" i="10"/>
  <c r="N665" i="5"/>
  <c r="G664" i="5"/>
  <c r="Q570" i="5"/>
  <c r="F469" i="10"/>
  <c r="I469" i="10" s="1"/>
  <c r="Q522" i="5"/>
  <c r="E124" i="11"/>
  <c r="G453" i="10"/>
  <c r="F462" i="11"/>
  <c r="P658" i="5"/>
  <c r="H165" i="10"/>
  <c r="D125" i="11"/>
  <c r="Q558" i="5"/>
  <c r="F454" i="10"/>
  <c r="D134" i="11"/>
  <c r="F607" i="10"/>
  <c r="D74" i="11"/>
  <c r="Q472" i="5"/>
  <c r="F520" i="10"/>
  <c r="Q439" i="5"/>
  <c r="D101" i="11"/>
  <c r="Q496" i="5"/>
  <c r="F544" i="10"/>
  <c r="D433" i="11"/>
  <c r="Q386" i="5"/>
  <c r="F594" i="10"/>
  <c r="I594" i="10" s="1"/>
  <c r="Q354" i="5"/>
  <c r="N353" i="5"/>
  <c r="Q353" i="5" s="1"/>
  <c r="F153" i="11"/>
  <c r="P314" i="5"/>
  <c r="Q314" i="5" s="1"/>
  <c r="H388" i="10"/>
  <c r="E143" i="11"/>
  <c r="G378" i="10"/>
  <c r="D263" i="11"/>
  <c r="F559" i="10"/>
  <c r="D251" i="11"/>
  <c r="F423" i="10"/>
  <c r="F131" i="11"/>
  <c r="P563" i="5"/>
  <c r="H460" i="10"/>
  <c r="D90" i="11"/>
  <c r="G90" i="11" s="1"/>
  <c r="Q485" i="5"/>
  <c r="F533" i="10"/>
  <c r="I533" i="10" s="1"/>
  <c r="D242" i="11"/>
  <c r="Q391" i="5"/>
  <c r="F597" i="10"/>
  <c r="I597" i="10" s="1"/>
  <c r="D65" i="11"/>
  <c r="G65" i="11" s="1"/>
  <c r="N463" i="5"/>
  <c r="Q463" i="5" s="1"/>
  <c r="F37" i="11"/>
  <c r="H396" i="5"/>
  <c r="H395" i="5" s="1"/>
  <c r="H394" i="5" s="1"/>
  <c r="G247" i="11"/>
  <c r="D420" i="11"/>
  <c r="G420" i="11" s="1"/>
  <c r="G421" i="11"/>
  <c r="F74" i="11"/>
  <c r="H520" i="10"/>
  <c r="D396" i="11"/>
  <c r="Q300" i="5"/>
  <c r="F370" i="10"/>
  <c r="I370" i="10" s="1"/>
  <c r="D210" i="11"/>
  <c r="G210" i="11" s="1"/>
  <c r="Q283" i="5"/>
  <c r="F356" i="10"/>
  <c r="I356" i="10" s="1"/>
  <c r="E216" i="11"/>
  <c r="O230" i="5"/>
  <c r="G303" i="10" s="1"/>
  <c r="G304" i="10"/>
  <c r="D172" i="11"/>
  <c r="G172" i="11" s="1"/>
  <c r="Q178" i="5"/>
  <c r="F253" i="10"/>
  <c r="I253" i="10" s="1"/>
  <c r="F278" i="11"/>
  <c r="H224" i="10"/>
  <c r="P148" i="5"/>
  <c r="N119" i="5"/>
  <c r="G118" i="5"/>
  <c r="N26" i="5"/>
  <c r="G25" i="5"/>
  <c r="F569" i="10"/>
  <c r="E60" i="11"/>
  <c r="O457" i="5"/>
  <c r="G509" i="10"/>
  <c r="F208" i="11"/>
  <c r="E446" i="11"/>
  <c r="O262" i="5"/>
  <c r="G339" i="10"/>
  <c r="N193" i="5"/>
  <c r="Q194" i="5"/>
  <c r="F269" i="10"/>
  <c r="I269" i="10" s="1"/>
  <c r="D174" i="11"/>
  <c r="Q180" i="5"/>
  <c r="F255" i="10"/>
  <c r="F65" i="10"/>
  <c r="D105" i="11"/>
  <c r="G105" i="11" s="1"/>
  <c r="Q500" i="5"/>
  <c r="F548" i="10"/>
  <c r="F335" i="11"/>
  <c r="P400" i="5"/>
  <c r="Q400" i="5" s="1"/>
  <c r="H29" i="10"/>
  <c r="I29" i="10" s="1"/>
  <c r="D214" i="11"/>
  <c r="G214" i="11" s="1"/>
  <c r="Q287" i="5"/>
  <c r="F360" i="10"/>
  <c r="I360" i="10" s="1"/>
  <c r="D277" i="11"/>
  <c r="F223" i="10"/>
  <c r="F150" i="11"/>
  <c r="G150" i="11" s="1"/>
  <c r="P311" i="5"/>
  <c r="Q311" i="5" s="1"/>
  <c r="H385" i="10"/>
  <c r="I385" i="10" s="1"/>
  <c r="E295" i="11"/>
  <c r="O152" i="5"/>
  <c r="G227" i="10" s="1"/>
  <c r="G228" i="10"/>
  <c r="E409" i="11"/>
  <c r="G147" i="10"/>
  <c r="D191" i="11"/>
  <c r="G191" i="11" s="1"/>
  <c r="Q141" i="5"/>
  <c r="F216" i="10"/>
  <c r="I216" i="10" s="1"/>
  <c r="D373" i="11"/>
  <c r="D368" i="11" s="1"/>
  <c r="Q75" i="5"/>
  <c r="F129" i="10"/>
  <c r="D356" i="11"/>
  <c r="Q36" i="5"/>
  <c r="F56" i="10"/>
  <c r="D424" i="11"/>
  <c r="Q105" i="5"/>
  <c r="F159" i="10"/>
  <c r="N70" i="5"/>
  <c r="G69" i="5"/>
  <c r="N550" i="5"/>
  <c r="Q145" i="5"/>
  <c r="F23" i="11"/>
  <c r="G23" i="11" s="1"/>
  <c r="P212" i="5"/>
  <c r="Q212" i="5" s="1"/>
  <c r="H288" i="10"/>
  <c r="I288" i="10" s="1"/>
  <c r="D418" i="11"/>
  <c r="Q102" i="5"/>
  <c r="F156" i="10"/>
  <c r="Q51" i="5"/>
  <c r="F63" i="10"/>
  <c r="I63" i="10" s="1"/>
  <c r="G465" i="11"/>
  <c r="D414" i="11"/>
  <c r="Q93" i="5"/>
  <c r="F152" i="10"/>
  <c r="D260" i="11"/>
  <c r="G260" i="11" s="1"/>
  <c r="G261" i="11"/>
  <c r="D68" i="11"/>
  <c r="F514" i="10"/>
  <c r="F48" i="11"/>
  <c r="G48" i="11" s="1"/>
  <c r="P528" i="5"/>
  <c r="H577" i="10"/>
  <c r="D248" i="11"/>
  <c r="Q347" i="5"/>
  <c r="F420" i="10"/>
  <c r="D99" i="11"/>
  <c r="G99" i="11" s="1"/>
  <c r="Q494" i="5"/>
  <c r="F542" i="10"/>
  <c r="I542" i="10" s="1"/>
  <c r="D130" i="11"/>
  <c r="F459" i="10"/>
  <c r="Q650" i="5"/>
  <c r="F102" i="10"/>
  <c r="E213" i="11"/>
  <c r="O285" i="5"/>
  <c r="G359" i="10"/>
  <c r="E39" i="11"/>
  <c r="G490" i="10"/>
  <c r="F246" i="11"/>
  <c r="P341" i="5"/>
  <c r="H415" i="10"/>
  <c r="I415" i="10" s="1"/>
  <c r="H373" i="10"/>
  <c r="P296" i="5"/>
  <c r="H372" i="10" s="1"/>
  <c r="E187" i="11"/>
  <c r="O136" i="5"/>
  <c r="O135" i="5" s="1"/>
  <c r="O134" i="5" s="1"/>
  <c r="G212" i="10"/>
  <c r="E356" i="11"/>
  <c r="G56" i="10"/>
  <c r="D95" i="11"/>
  <c r="Q490" i="5"/>
  <c r="F538" i="10"/>
  <c r="N675" i="5"/>
  <c r="F393" i="11"/>
  <c r="P616" i="5"/>
  <c r="H337" i="10"/>
  <c r="D135" i="11"/>
  <c r="F608" i="10"/>
  <c r="G82" i="11"/>
  <c r="D108" i="11"/>
  <c r="G108" i="11" s="1"/>
  <c r="Q503" i="5"/>
  <c r="F551" i="10"/>
  <c r="I551" i="10" s="1"/>
  <c r="D110" i="11"/>
  <c r="Q505" i="5"/>
  <c r="F553" i="10"/>
  <c r="G313" i="11"/>
  <c r="G258" i="11"/>
  <c r="D257" i="11"/>
  <c r="G257" i="11" s="1"/>
  <c r="E113" i="11"/>
  <c r="G556" i="10"/>
  <c r="N682" i="5"/>
  <c r="Q683" i="5"/>
  <c r="F426" i="10"/>
  <c r="I426" i="10" s="1"/>
  <c r="N432" i="5"/>
  <c r="G431" i="5"/>
  <c r="G581" i="5"/>
  <c r="G580" i="5" s="1"/>
  <c r="G579" i="5" s="1"/>
  <c r="N579" i="5" s="1"/>
  <c r="D491" i="11"/>
  <c r="F89" i="10"/>
  <c r="D124" i="11"/>
  <c r="F453" i="10"/>
  <c r="E107" i="11"/>
  <c r="G550" i="10"/>
  <c r="Q596" i="5"/>
  <c r="F134" i="10"/>
  <c r="I134" i="10" s="1"/>
  <c r="F456" i="11"/>
  <c r="P655" i="5"/>
  <c r="H180" i="10"/>
  <c r="I180" i="10" s="1"/>
  <c r="H446" i="10"/>
  <c r="F50" i="11"/>
  <c r="P375" i="5"/>
  <c r="P374" i="5" s="1"/>
  <c r="P373" i="5" s="1"/>
  <c r="P372" i="5" s="1"/>
  <c r="H579" i="10"/>
  <c r="D462" i="11"/>
  <c r="Q659" i="5"/>
  <c r="F165" i="10"/>
  <c r="F293" i="10"/>
  <c r="D98" i="11"/>
  <c r="Q493" i="5"/>
  <c r="F541" i="10"/>
  <c r="D194" i="11"/>
  <c r="Q666" i="5"/>
  <c r="F207" i="10"/>
  <c r="I207" i="10" s="1"/>
  <c r="O649" i="5"/>
  <c r="G102" i="10"/>
  <c r="N616" i="5"/>
  <c r="G615" i="5"/>
  <c r="D84" i="11"/>
  <c r="Q539" i="5"/>
  <c r="F604" i="10"/>
  <c r="I604" i="10" s="1"/>
  <c r="D72" i="11"/>
  <c r="G72" i="11" s="1"/>
  <c r="Q470" i="5"/>
  <c r="F518" i="10"/>
  <c r="D78" i="11"/>
  <c r="G78" i="11" s="1"/>
  <c r="Q479" i="5"/>
  <c r="F524" i="10"/>
  <c r="I524" i="10" s="1"/>
  <c r="D59" i="11"/>
  <c r="D139" i="11"/>
  <c r="F481" i="10"/>
  <c r="O384" i="5"/>
  <c r="G593" i="10"/>
  <c r="D87" i="11"/>
  <c r="G87" i="11" s="1"/>
  <c r="Q482" i="5"/>
  <c r="F530" i="10"/>
  <c r="I530" i="10" s="1"/>
  <c r="D252" i="11"/>
  <c r="Q351" i="5"/>
  <c r="F424" i="10"/>
  <c r="I424" i="10" s="1"/>
  <c r="F206" i="11"/>
  <c r="P337" i="5"/>
  <c r="Q337" i="5" s="1"/>
  <c r="H411" i="10"/>
  <c r="N299" i="5"/>
  <c r="D264" i="11"/>
  <c r="Q512" i="5"/>
  <c r="F560" i="10"/>
  <c r="D43" i="11"/>
  <c r="Q446" i="5"/>
  <c r="F494" i="10"/>
  <c r="D249" i="11"/>
  <c r="G249" i="11" s="1"/>
  <c r="Q348" i="5"/>
  <c r="F421" i="10"/>
  <c r="D46" i="11"/>
  <c r="Q449" i="5"/>
  <c r="F497" i="10"/>
  <c r="D152" i="11"/>
  <c r="F387" i="10"/>
  <c r="Q434" i="5"/>
  <c r="D485" i="11"/>
  <c r="F38" i="10"/>
  <c r="E53" i="11"/>
  <c r="G582" i="10"/>
  <c r="F12" i="11"/>
  <c r="P144" i="5"/>
  <c r="H220" i="10"/>
  <c r="F453" i="11"/>
  <c r="G453" i="11" s="1"/>
  <c r="P110" i="5"/>
  <c r="H177" i="10"/>
  <c r="D384" i="11"/>
  <c r="G385" i="11"/>
  <c r="Q18" i="5"/>
  <c r="F17" i="10"/>
  <c r="N518" i="5"/>
  <c r="D230" i="11"/>
  <c r="G230" i="11" s="1"/>
  <c r="Q248" i="5"/>
  <c r="N247" i="5"/>
  <c r="F312" i="10"/>
  <c r="E183" i="11"/>
  <c r="G264" i="10"/>
  <c r="D175" i="11"/>
  <c r="G175" i="11" s="1"/>
  <c r="Q181" i="5"/>
  <c r="F256" i="10"/>
  <c r="I256" i="10" s="1"/>
  <c r="Q113" i="5"/>
  <c r="F182" i="10"/>
  <c r="I182" i="10" s="1"/>
  <c r="N85" i="5"/>
  <c r="E377" i="11"/>
  <c r="G59" i="10"/>
  <c r="F98" i="11"/>
  <c r="H541" i="10"/>
  <c r="E334" i="11"/>
  <c r="O397" i="5"/>
  <c r="G28" i="10"/>
  <c r="Q370" i="5"/>
  <c r="F476" i="10"/>
  <c r="D503" i="11"/>
  <c r="Q198" i="5"/>
  <c r="F273" i="10"/>
  <c r="D206" i="11"/>
  <c r="Q338" i="5"/>
  <c r="F411" i="10"/>
  <c r="N231" i="5"/>
  <c r="Q236" i="5"/>
  <c r="N235" i="5"/>
  <c r="Q235" i="5" s="1"/>
  <c r="F506" i="11"/>
  <c r="H276" i="10"/>
  <c r="D278" i="11"/>
  <c r="Q149" i="5"/>
  <c r="F224" i="10"/>
  <c r="E491" i="11"/>
  <c r="G89" i="10"/>
  <c r="F171" i="11"/>
  <c r="H252" i="10"/>
  <c r="G316" i="11"/>
  <c r="N365" i="5"/>
  <c r="Q366" i="5"/>
  <c r="D11" i="11"/>
  <c r="F219" i="10"/>
  <c r="Q232" i="5"/>
  <c r="D190" i="11"/>
  <c r="Q140" i="5"/>
  <c r="F215" i="10"/>
  <c r="E467" i="11"/>
  <c r="E414" i="11"/>
  <c r="G152" i="10"/>
  <c r="H69" i="5"/>
  <c r="H61" i="5" s="1"/>
  <c r="D326" i="11"/>
  <c r="F51" i="10"/>
  <c r="Q31" i="5"/>
  <c r="D369" i="11"/>
  <c r="Q71" i="5"/>
  <c r="D320" i="11"/>
  <c r="D118" i="11"/>
  <c r="Q551" i="5"/>
  <c r="F447" i="10"/>
  <c r="G376" i="11"/>
  <c r="F326" i="11"/>
  <c r="P26" i="5"/>
  <c r="H51" i="10"/>
  <c r="E283" i="11"/>
  <c r="O118" i="5"/>
  <c r="G188" i="10"/>
  <c r="F411" i="11"/>
  <c r="G411" i="11" s="1"/>
  <c r="P91" i="5"/>
  <c r="Q92" i="5"/>
  <c r="H149" i="10"/>
  <c r="Q43" i="5"/>
  <c r="F66" i="10"/>
  <c r="F239" i="10"/>
  <c r="I260" i="10"/>
  <c r="F291" i="11"/>
  <c r="H110" i="10"/>
  <c r="D415" i="11"/>
  <c r="G415" i="11" s="1"/>
  <c r="Q94" i="5"/>
  <c r="F153" i="10"/>
  <c r="I153" i="10" s="1"/>
  <c r="N460" i="5"/>
  <c r="D62" i="11"/>
  <c r="G62" i="11" s="1"/>
  <c r="Q454" i="5"/>
  <c r="F502" i="10"/>
  <c r="D56" i="11"/>
  <c r="G56" i="11" s="1"/>
  <c r="N442" i="5"/>
  <c r="N427" i="5"/>
  <c r="G426" i="5"/>
  <c r="G425" i="5" s="1"/>
  <c r="G424" i="5" s="1"/>
  <c r="E359" i="11"/>
  <c r="G121" i="10"/>
  <c r="I121" i="10" s="1"/>
  <c r="F338" i="11"/>
  <c r="H114" i="10"/>
  <c r="P581" i="5"/>
  <c r="P580" i="5" s="1"/>
  <c r="P579" i="5" s="1"/>
  <c r="O581" i="5"/>
  <c r="O580" i="5" s="1"/>
  <c r="O579" i="5" s="1"/>
  <c r="E338" i="11"/>
  <c r="G114" i="10"/>
  <c r="I116" i="10"/>
  <c r="F113" i="10"/>
  <c r="H588" i="10"/>
  <c r="F437" i="11"/>
  <c r="P700" i="5"/>
  <c r="O700" i="5"/>
  <c r="E437" i="11"/>
  <c r="G588" i="10"/>
  <c r="N701" i="5"/>
  <c r="G700" i="5"/>
  <c r="N695" i="5"/>
  <c r="G694" i="5"/>
  <c r="G693" i="5" s="1"/>
  <c r="G692" i="5" s="1"/>
  <c r="N655" i="5"/>
  <c r="G654" i="5"/>
  <c r="G653" i="5" s="1"/>
  <c r="G355" i="11"/>
  <c r="E362" i="11"/>
  <c r="G83" i="10"/>
  <c r="G354" i="11"/>
  <c r="D353" i="11"/>
  <c r="G353" i="11" s="1"/>
  <c r="G628" i="5"/>
  <c r="G627" i="5" s="1"/>
  <c r="D362" i="11"/>
  <c r="F83" i="10"/>
  <c r="H84" i="10"/>
  <c r="F363" i="11"/>
  <c r="P636" i="5"/>
  <c r="F345" i="11"/>
  <c r="H76" i="10"/>
  <c r="E346" i="11"/>
  <c r="Q630" i="5"/>
  <c r="O629" i="5"/>
  <c r="G77" i="10"/>
  <c r="I77" i="10" s="1"/>
  <c r="G311" i="11"/>
  <c r="G295" i="10" l="1"/>
  <c r="O609" i="5"/>
  <c r="H155" i="10"/>
  <c r="Q263" i="5"/>
  <c r="F333" i="10"/>
  <c r="G424" i="11"/>
  <c r="G456" i="11"/>
  <c r="H390" i="10"/>
  <c r="F377" i="10"/>
  <c r="F155" i="11"/>
  <c r="N158" i="5"/>
  <c r="Q158" i="5" s="1"/>
  <c r="H625" i="5"/>
  <c r="I363" i="10"/>
  <c r="J363" i="10"/>
  <c r="G264" i="11"/>
  <c r="N9" i="13"/>
  <c r="L21" i="7" s="1"/>
  <c r="L19" i="7" s="1"/>
  <c r="L18" i="7" s="1"/>
  <c r="R13" i="13"/>
  <c r="O19" i="13"/>
  <c r="L10" i="13"/>
  <c r="Q82" i="13" s="1"/>
  <c r="O34" i="13"/>
  <c r="O31" i="13"/>
  <c r="L11" i="13"/>
  <c r="G393" i="10"/>
  <c r="G332" i="10"/>
  <c r="P125" i="5"/>
  <c r="Q40" i="5"/>
  <c r="Q543" i="5"/>
  <c r="F417" i="11"/>
  <c r="G417" i="11" s="1"/>
  <c r="I312" i="10"/>
  <c r="I560" i="10"/>
  <c r="F350" i="10"/>
  <c r="P250" i="5"/>
  <c r="Q250" i="5" s="1"/>
  <c r="G412" i="11"/>
  <c r="F233" i="11"/>
  <c r="F315" i="11"/>
  <c r="F314" i="11" s="1"/>
  <c r="F310" i="11" s="1"/>
  <c r="Q328" i="5"/>
  <c r="O614" i="5"/>
  <c r="G483" i="11"/>
  <c r="G407" i="11"/>
  <c r="H379" i="10"/>
  <c r="I379" i="10" s="1"/>
  <c r="O61" i="5"/>
  <c r="O51" i="13"/>
  <c r="I518" i="10"/>
  <c r="H142" i="10"/>
  <c r="G503" i="11"/>
  <c r="P305" i="5"/>
  <c r="Q305" i="5" s="1"/>
  <c r="F144" i="11"/>
  <c r="G144" i="11" s="1"/>
  <c r="H206" i="10"/>
  <c r="Q272" i="5"/>
  <c r="P664" i="5"/>
  <c r="P663" i="5" s="1"/>
  <c r="P662" i="5" s="1"/>
  <c r="P661" i="5" s="1"/>
  <c r="G381" i="11"/>
  <c r="H342" i="10"/>
  <c r="I342" i="10" s="1"/>
  <c r="H369" i="10"/>
  <c r="I343" i="10"/>
  <c r="G205" i="10"/>
  <c r="G204" i="10" s="1"/>
  <c r="G203" i="10" s="1"/>
  <c r="G405" i="11"/>
  <c r="G84" i="11"/>
  <c r="H439" i="10"/>
  <c r="P359" i="5"/>
  <c r="P358" i="5" s="1"/>
  <c r="H133" i="5"/>
  <c r="O302" i="5"/>
  <c r="L222" i="5"/>
  <c r="L11" i="5" s="1"/>
  <c r="L10" i="5" s="1"/>
  <c r="G351" i="10"/>
  <c r="G458" i="11"/>
  <c r="O277" i="5"/>
  <c r="G350" i="10" s="1"/>
  <c r="Q525" i="5"/>
  <c r="H608" i="10"/>
  <c r="I608" i="10" s="1"/>
  <c r="I449" i="10"/>
  <c r="H352" i="10"/>
  <c r="I352" i="10" s="1"/>
  <c r="P542" i="5"/>
  <c r="F134" i="11" s="1"/>
  <c r="E482" i="11"/>
  <c r="N517" i="5"/>
  <c r="I33" i="10"/>
  <c r="G252" i="11"/>
  <c r="F378" i="11"/>
  <c r="G378" i="11" s="1"/>
  <c r="I222" i="5"/>
  <c r="Q144" i="5"/>
  <c r="O517" i="5"/>
  <c r="O516" i="5" s="1"/>
  <c r="O515" i="5" s="1"/>
  <c r="G265" i="11"/>
  <c r="G86" i="11"/>
  <c r="G33" i="11"/>
  <c r="Q568" i="5"/>
  <c r="G368" i="11"/>
  <c r="Q350" i="5"/>
  <c r="Q219" i="5"/>
  <c r="I155" i="10"/>
  <c r="F298" i="10"/>
  <c r="N218" i="5"/>
  <c r="F297" i="10" s="1"/>
  <c r="I451" i="10"/>
  <c r="I66" i="10"/>
  <c r="I156" i="10"/>
  <c r="Q42" i="5"/>
  <c r="O548" i="5"/>
  <c r="O547" i="5" s="1"/>
  <c r="I447" i="10"/>
  <c r="G418" i="11"/>
  <c r="H16" i="10"/>
  <c r="I16" i="10" s="1"/>
  <c r="Q17" i="5"/>
  <c r="P16" i="5"/>
  <c r="F306" i="11"/>
  <c r="G306" i="11" s="1"/>
  <c r="H473" i="10"/>
  <c r="I473" i="10" s="1"/>
  <c r="G40" i="11"/>
  <c r="P622" i="5"/>
  <c r="Q622" i="5" s="1"/>
  <c r="I170" i="10"/>
  <c r="N289" i="5"/>
  <c r="F362" i="10" s="1"/>
  <c r="Q290" i="5"/>
  <c r="H517" i="10"/>
  <c r="I517" i="10" s="1"/>
  <c r="M11" i="5"/>
  <c r="M10" i="5" s="1"/>
  <c r="F71" i="11"/>
  <c r="G71" i="11" s="1"/>
  <c r="G303" i="5"/>
  <c r="G302" i="5" s="1"/>
  <c r="G301" i="11"/>
  <c r="E160" i="11"/>
  <c r="G241" i="10"/>
  <c r="O165" i="5"/>
  <c r="I454" i="10"/>
  <c r="P166" i="5"/>
  <c r="F161" i="11"/>
  <c r="G161" i="11" s="1"/>
  <c r="H242" i="10"/>
  <c r="I242" i="10" s="1"/>
  <c r="Q167" i="5"/>
  <c r="Q148" i="5"/>
  <c r="I515" i="10"/>
  <c r="I529" i="10"/>
  <c r="K222" i="5"/>
  <c r="K11" i="5" s="1"/>
  <c r="K10" i="5" s="1"/>
  <c r="G194" i="11"/>
  <c r="O85" i="13"/>
  <c r="R17" i="13"/>
  <c r="M9" i="13"/>
  <c r="R16" i="13" s="1"/>
  <c r="L67" i="13"/>
  <c r="L66" i="13" s="1"/>
  <c r="L9" i="13" s="1"/>
  <c r="K67" i="13"/>
  <c r="K66" i="13" s="1"/>
  <c r="K9" i="13" s="1"/>
  <c r="I420" i="10"/>
  <c r="I65" i="10"/>
  <c r="D14" i="12"/>
  <c r="N549" i="5"/>
  <c r="F445" i="10" s="1"/>
  <c r="E282" i="11"/>
  <c r="G135" i="11"/>
  <c r="I255" i="10"/>
  <c r="I316" i="10"/>
  <c r="G168" i="11"/>
  <c r="I299" i="10"/>
  <c r="I231" i="10"/>
  <c r="Q602" i="5"/>
  <c r="G122" i="11"/>
  <c r="J11" i="5"/>
  <c r="J10" i="5" s="1"/>
  <c r="O14" i="5"/>
  <c r="O13" i="5" s="1"/>
  <c r="G118" i="11"/>
  <c r="I215" i="10"/>
  <c r="I421" i="10"/>
  <c r="I159" i="10"/>
  <c r="P215" i="5"/>
  <c r="P214" i="5" s="1"/>
  <c r="H289" i="10" s="1"/>
  <c r="G174" i="11"/>
  <c r="P549" i="5"/>
  <c r="P548" i="5" s="1"/>
  <c r="G128" i="11"/>
  <c r="H423" i="10"/>
  <c r="I423" i="10" s="1"/>
  <c r="H60" i="10"/>
  <c r="I60" i="10" s="1"/>
  <c r="Q216" i="5"/>
  <c r="Q566" i="5"/>
  <c r="G43" i="11"/>
  <c r="H291" i="10"/>
  <c r="I291" i="10" s="1"/>
  <c r="G396" i="11"/>
  <c r="G77" i="11"/>
  <c r="F228" i="10"/>
  <c r="I502" i="10"/>
  <c r="I17" i="10"/>
  <c r="Q563" i="5"/>
  <c r="P278" i="5"/>
  <c r="Q278" i="5" s="1"/>
  <c r="G197" i="11"/>
  <c r="G31" i="11"/>
  <c r="Q676" i="5"/>
  <c r="F202" i="11"/>
  <c r="G202" i="11" s="1"/>
  <c r="G166" i="11"/>
  <c r="I84" i="10"/>
  <c r="G46" i="11"/>
  <c r="G444" i="11"/>
  <c r="G12" i="11"/>
  <c r="G190" i="11"/>
  <c r="I224" i="10"/>
  <c r="I177" i="10"/>
  <c r="G462" i="11"/>
  <c r="I273" i="10"/>
  <c r="G196" i="5"/>
  <c r="N196" i="5" s="1"/>
  <c r="F271" i="10" s="1"/>
  <c r="G302" i="10"/>
  <c r="I12" i="5"/>
  <c r="Q153" i="5"/>
  <c r="G500" i="11"/>
  <c r="G447" i="11"/>
  <c r="G53" i="11"/>
  <c r="I523" i="10"/>
  <c r="G298" i="11"/>
  <c r="D338" i="11"/>
  <c r="P648" i="5"/>
  <c r="H100" i="10" s="1"/>
  <c r="H101" i="10"/>
  <c r="I494" i="10"/>
  <c r="F467" i="10"/>
  <c r="I467" i="10" s="1"/>
  <c r="Q582" i="5"/>
  <c r="N567" i="5"/>
  <c r="Q567" i="5" s="1"/>
  <c r="G125" i="11"/>
  <c r="G69" i="11"/>
  <c r="I527" i="10"/>
  <c r="O621" i="5"/>
  <c r="O620" i="5" s="1"/>
  <c r="O619" i="5" s="1"/>
  <c r="G472" i="10"/>
  <c r="N580" i="5"/>
  <c r="Q580" i="5" s="1"/>
  <c r="I548" i="10"/>
  <c r="F25" i="10"/>
  <c r="I603" i="10"/>
  <c r="F124" i="11"/>
  <c r="G124" i="11" s="1"/>
  <c r="H453" i="10"/>
  <c r="I453" i="10" s="1"/>
  <c r="F212" i="11"/>
  <c r="H358" i="10"/>
  <c r="G251" i="11"/>
  <c r="O196" i="5"/>
  <c r="G272" i="10"/>
  <c r="G271" i="10" s="1"/>
  <c r="F42" i="11"/>
  <c r="G42" i="11" s="1"/>
  <c r="H493" i="10"/>
  <c r="I493" i="10" s="1"/>
  <c r="G278" i="11"/>
  <c r="I411" i="10"/>
  <c r="I165" i="10"/>
  <c r="G248" i="11"/>
  <c r="G366" i="11"/>
  <c r="G399" i="11"/>
  <c r="G27" i="11"/>
  <c r="E146" i="11"/>
  <c r="E142" i="11" s="1"/>
  <c r="G381" i="10"/>
  <c r="G377" i="10" s="1"/>
  <c r="G376" i="10" s="1"/>
  <c r="F39" i="11"/>
  <c r="H490" i="10"/>
  <c r="F196" i="11"/>
  <c r="G196" i="11" s="1"/>
  <c r="H209" i="10"/>
  <c r="P289" i="5"/>
  <c r="H362" i="10" s="1"/>
  <c r="I264" i="10"/>
  <c r="I171" i="10"/>
  <c r="I210" i="10"/>
  <c r="G335" i="5"/>
  <c r="N335" i="5" s="1"/>
  <c r="Q296" i="5"/>
  <c r="H382" i="10"/>
  <c r="I382" i="10" s="1"/>
  <c r="P308" i="5"/>
  <c r="F147" i="11"/>
  <c r="G147" i="11" s="1"/>
  <c r="G369" i="11"/>
  <c r="O214" i="5"/>
  <c r="G289" i="10" s="1"/>
  <c r="G110" i="11"/>
  <c r="G95" i="11"/>
  <c r="G290" i="10"/>
  <c r="G74" i="11"/>
  <c r="G104" i="11"/>
  <c r="Q369" i="5"/>
  <c r="E134" i="11"/>
  <c r="O541" i="5"/>
  <c r="G607" i="10"/>
  <c r="Q445" i="5"/>
  <c r="F68" i="11"/>
  <c r="G68" i="11" s="1"/>
  <c r="H514" i="10"/>
  <c r="I514" i="10" s="1"/>
  <c r="P383" i="5"/>
  <c r="H592" i="10"/>
  <c r="I476" i="10"/>
  <c r="G475" i="10"/>
  <c r="O365" i="5"/>
  <c r="O364" i="5" s="1"/>
  <c r="O363" i="5" s="1"/>
  <c r="P365" i="5"/>
  <c r="P364" i="5" s="1"/>
  <c r="P363" i="5" s="1"/>
  <c r="H475" i="10"/>
  <c r="I320" i="10"/>
  <c r="I243" i="10"/>
  <c r="I345" i="10"/>
  <c r="G205" i="5"/>
  <c r="G204" i="5" s="1"/>
  <c r="G50" i="11"/>
  <c r="I276" i="10"/>
  <c r="I229" i="10"/>
  <c r="G206" i="11"/>
  <c r="E304" i="11"/>
  <c r="E303" i="11" s="1"/>
  <c r="I261" i="10"/>
  <c r="E277" i="11"/>
  <c r="G223" i="10"/>
  <c r="I152" i="10"/>
  <c r="I456" i="10"/>
  <c r="I220" i="10"/>
  <c r="I140" i="10"/>
  <c r="G296" i="11"/>
  <c r="G467" i="11"/>
  <c r="G213" i="11"/>
  <c r="G83" i="11"/>
  <c r="I98" i="10"/>
  <c r="G307" i="11"/>
  <c r="G492" i="11"/>
  <c r="Q10" i="13"/>
  <c r="O13" i="13"/>
  <c r="J10" i="13"/>
  <c r="Q17" i="13" s="1"/>
  <c r="L20" i="7"/>
  <c r="Q67" i="13"/>
  <c r="J66" i="13"/>
  <c r="E294" i="11"/>
  <c r="I199" i="10"/>
  <c r="G291" i="11"/>
  <c r="E365" i="11"/>
  <c r="G365" i="11" s="1"/>
  <c r="G32" i="10"/>
  <c r="I32" i="10" s="1"/>
  <c r="F332" i="11"/>
  <c r="H26" i="10"/>
  <c r="I26" i="10" s="1"/>
  <c r="I532" i="10"/>
  <c r="G89" i="11"/>
  <c r="O117" i="5"/>
  <c r="G187" i="10"/>
  <c r="F461" i="11"/>
  <c r="G461" i="11" s="1"/>
  <c r="H164" i="10"/>
  <c r="I164" i="10" s="1"/>
  <c r="G171" i="11"/>
  <c r="N620" i="5"/>
  <c r="G13" i="5"/>
  <c r="N14" i="5"/>
  <c r="D17" i="11"/>
  <c r="G17" i="11" s="1"/>
  <c r="Q207" i="5"/>
  <c r="F282" i="10"/>
  <c r="I282" i="10" s="1"/>
  <c r="G183" i="11"/>
  <c r="D20" i="11"/>
  <c r="F285" i="10"/>
  <c r="N163" i="5"/>
  <c r="F16" i="11"/>
  <c r="H281" i="10"/>
  <c r="F443" i="11"/>
  <c r="G443" i="11" s="1"/>
  <c r="P609" i="5"/>
  <c r="H295" i="10"/>
  <c r="I295" i="10" s="1"/>
  <c r="F423" i="11"/>
  <c r="G423" i="11" s="1"/>
  <c r="H158" i="10"/>
  <c r="I158" i="10" s="1"/>
  <c r="F273" i="11"/>
  <c r="H393" i="10"/>
  <c r="I149" i="10"/>
  <c r="H113" i="10"/>
  <c r="I113" i="10" s="1"/>
  <c r="G384" i="11"/>
  <c r="D383" i="11"/>
  <c r="G383" i="11" s="1"/>
  <c r="O383" i="5"/>
  <c r="G592" i="10"/>
  <c r="O648" i="5"/>
  <c r="G100" i="10" s="1"/>
  <c r="G101" i="10"/>
  <c r="G98" i="11"/>
  <c r="D138" i="11"/>
  <c r="F480" i="10"/>
  <c r="O608" i="5"/>
  <c r="O601" i="5" s="1"/>
  <c r="G294" i="10"/>
  <c r="E212" i="11"/>
  <c r="G358" i="10"/>
  <c r="Q197" i="5"/>
  <c r="F272" i="10"/>
  <c r="E59" i="11"/>
  <c r="G508" i="10"/>
  <c r="G486" i="10" s="1"/>
  <c r="G485" i="10" s="1"/>
  <c r="G484" i="10" s="1"/>
  <c r="N118" i="5"/>
  <c r="G117" i="5"/>
  <c r="I520" i="10"/>
  <c r="N664" i="5"/>
  <c r="G663" i="5"/>
  <c r="F29" i="11"/>
  <c r="G29" i="11" s="1"/>
  <c r="P518" i="5"/>
  <c r="H569" i="10"/>
  <c r="H566" i="10" s="1"/>
  <c r="G566" i="10"/>
  <c r="E138" i="11"/>
  <c r="O431" i="5"/>
  <c r="G480" i="10"/>
  <c r="D204" i="11"/>
  <c r="F409" i="10"/>
  <c r="G393" i="11"/>
  <c r="O223" i="5"/>
  <c r="D223" i="11"/>
  <c r="G223" i="11" s="1"/>
  <c r="Q238" i="5"/>
  <c r="F485" i="11"/>
  <c r="H38" i="10"/>
  <c r="I38" i="10" s="1"/>
  <c r="G92" i="11"/>
  <c r="G81" i="11"/>
  <c r="G102" i="11"/>
  <c r="N384" i="5"/>
  <c r="G383" i="5"/>
  <c r="D244" i="11"/>
  <c r="D440" i="11"/>
  <c r="G440" i="11" s="1"/>
  <c r="Q592" i="5"/>
  <c r="F173" i="10"/>
  <c r="I173" i="10" s="1"/>
  <c r="N581" i="5"/>
  <c r="Q581" i="5" s="1"/>
  <c r="G427" i="11"/>
  <c r="I388" i="10"/>
  <c r="E11" i="11"/>
  <c r="O143" i="5"/>
  <c r="G219" i="10"/>
  <c r="Q537" i="5"/>
  <c r="F602" i="10"/>
  <c r="F101" i="11"/>
  <c r="G101" i="11" s="1"/>
  <c r="H547" i="10"/>
  <c r="I547" i="10" s="1"/>
  <c r="H544" i="10"/>
  <c r="I544" i="10" s="1"/>
  <c r="N206" i="5"/>
  <c r="Q389" i="5"/>
  <c r="N388" i="5"/>
  <c r="Q388" i="5" s="1"/>
  <c r="D389" i="11"/>
  <c r="G389" i="11" s="1"/>
  <c r="Q331" i="5"/>
  <c r="F404" i="10"/>
  <c r="I404" i="10" s="1"/>
  <c r="N324" i="5"/>
  <c r="D294" i="11"/>
  <c r="F282" i="11"/>
  <c r="Q285" i="5"/>
  <c r="I577" i="10"/>
  <c r="O357" i="5"/>
  <c r="G436" i="10" s="1"/>
  <c r="G437" i="10"/>
  <c r="I460" i="10"/>
  <c r="J222" i="10"/>
  <c r="O24" i="5"/>
  <c r="G44" i="10" s="1"/>
  <c r="G45" i="10"/>
  <c r="Q193" i="5"/>
  <c r="F268" i="10"/>
  <c r="I268" i="10" s="1"/>
  <c r="N192" i="5"/>
  <c r="F349" i="10"/>
  <c r="F165" i="11"/>
  <c r="G165" i="11" s="1"/>
  <c r="H246" i="10"/>
  <c r="I246" i="10" s="1"/>
  <c r="I51" i="10"/>
  <c r="G515" i="5"/>
  <c r="D395" i="11"/>
  <c r="G395" i="11" s="1"/>
  <c r="Q299" i="5"/>
  <c r="F369" i="10"/>
  <c r="F455" i="11"/>
  <c r="P654" i="5"/>
  <c r="P653" i="5" s="1"/>
  <c r="H179" i="10"/>
  <c r="N681" i="5"/>
  <c r="Q682" i="5"/>
  <c r="I553" i="10"/>
  <c r="F392" i="11"/>
  <c r="P615" i="5"/>
  <c r="H336" i="10"/>
  <c r="F245" i="11"/>
  <c r="F244" i="11" s="1"/>
  <c r="P340" i="5"/>
  <c r="Q340" i="5" s="1"/>
  <c r="H414" i="10"/>
  <c r="H413" i="10" s="1"/>
  <c r="G414" i="11"/>
  <c r="F149" i="11"/>
  <c r="G149" i="11" s="1"/>
  <c r="H384" i="10"/>
  <c r="I384" i="10" s="1"/>
  <c r="D283" i="11"/>
  <c r="Q119" i="5"/>
  <c r="F188" i="10"/>
  <c r="I188" i="10" s="1"/>
  <c r="D193" i="11"/>
  <c r="Q665" i="5"/>
  <c r="F206" i="10"/>
  <c r="F26" i="11"/>
  <c r="G30" i="11"/>
  <c r="F139" i="11"/>
  <c r="G139" i="11" s="1"/>
  <c r="P432" i="5"/>
  <c r="Q432" i="5" s="1"/>
  <c r="H481" i="10"/>
  <c r="I481" i="10" s="1"/>
  <c r="I39" i="10"/>
  <c r="Q104" i="5"/>
  <c r="I137" i="10"/>
  <c r="Q418" i="5"/>
  <c r="N417" i="5"/>
  <c r="F413" i="10"/>
  <c r="P116" i="5"/>
  <c r="H186" i="10"/>
  <c r="Q171" i="5"/>
  <c r="F401" i="11"/>
  <c r="G401" i="11" s="1"/>
  <c r="H139" i="10"/>
  <c r="I139" i="10" s="1"/>
  <c r="I372" i="10"/>
  <c r="D217" i="11"/>
  <c r="G217" i="11" s="1"/>
  <c r="Q241" i="5"/>
  <c r="F305" i="10"/>
  <c r="I305" i="10" s="1"/>
  <c r="D497" i="11"/>
  <c r="G497" i="11" s="1"/>
  <c r="Q127" i="5"/>
  <c r="F196" i="10"/>
  <c r="I196" i="10" s="1"/>
  <c r="P536" i="5"/>
  <c r="H602" i="10"/>
  <c r="G506" i="11"/>
  <c r="D158" i="11"/>
  <c r="I390" i="10"/>
  <c r="I556" i="10"/>
  <c r="I550" i="10"/>
  <c r="F100" i="10"/>
  <c r="F263" i="11"/>
  <c r="G263" i="11" s="1"/>
  <c r="H559" i="10"/>
  <c r="I559" i="10" s="1"/>
  <c r="Q82" i="5"/>
  <c r="I258" i="10"/>
  <c r="N431" i="5"/>
  <c r="G430" i="5"/>
  <c r="N430" i="5" s="1"/>
  <c r="I129" i="10"/>
  <c r="F124" i="10"/>
  <c r="I124" i="10" s="1"/>
  <c r="Q26" i="5"/>
  <c r="F46" i="10"/>
  <c r="G314" i="10"/>
  <c r="E232" i="11"/>
  <c r="Q385" i="5"/>
  <c r="F593" i="10"/>
  <c r="I593" i="10" s="1"/>
  <c r="G188" i="11"/>
  <c r="P25" i="5"/>
  <c r="H46" i="10"/>
  <c r="Q550" i="5"/>
  <c r="F446" i="10"/>
  <c r="I446" i="10" s="1"/>
  <c r="G127" i="11"/>
  <c r="G162" i="11"/>
  <c r="F426" i="11"/>
  <c r="G426" i="11" s="1"/>
  <c r="H161" i="10"/>
  <c r="I161" i="10" s="1"/>
  <c r="D304" i="11"/>
  <c r="H136" i="10"/>
  <c r="F464" i="11"/>
  <c r="G464" i="11" s="1"/>
  <c r="F62" i="10"/>
  <c r="I62" i="10" s="1"/>
  <c r="Q50" i="5"/>
  <c r="D235" i="11"/>
  <c r="G235" i="11" s="1"/>
  <c r="Q253" i="5"/>
  <c r="F317" i="10"/>
  <c r="I317" i="10" s="1"/>
  <c r="Q341" i="5"/>
  <c r="N535" i="5"/>
  <c r="G534" i="5"/>
  <c r="N534" i="5" s="1"/>
  <c r="E204" i="11"/>
  <c r="O335" i="5"/>
  <c r="O334" i="5" s="1"/>
  <c r="G409" i="10"/>
  <c r="G408" i="10" s="1"/>
  <c r="G407" i="10" s="1"/>
  <c r="F509" i="11"/>
  <c r="G509" i="11" s="1"/>
  <c r="F398" i="11"/>
  <c r="G398" i="11" s="1"/>
  <c r="P218" i="5"/>
  <c r="H297" i="10" s="1"/>
  <c r="H298" i="10"/>
  <c r="G153" i="11"/>
  <c r="N126" i="5"/>
  <c r="G125" i="5"/>
  <c r="Q575" i="5"/>
  <c r="N574" i="5"/>
  <c r="D38" i="11"/>
  <c r="G38" i="11" s="1"/>
  <c r="D233" i="11"/>
  <c r="Q251" i="5"/>
  <c r="F315" i="10"/>
  <c r="I315" i="10" s="1"/>
  <c r="O125" i="5"/>
  <c r="G195" i="10"/>
  <c r="Q649" i="5"/>
  <c r="F101" i="10"/>
  <c r="G131" i="11"/>
  <c r="G601" i="10"/>
  <c r="O438" i="5"/>
  <c r="O437" i="5" s="1"/>
  <c r="O436" i="5" s="1"/>
  <c r="G320" i="11"/>
  <c r="D318" i="11"/>
  <c r="F22" i="11"/>
  <c r="G22" i="11" s="1"/>
  <c r="P211" i="5"/>
  <c r="H287" i="10"/>
  <c r="I287" i="10" s="1"/>
  <c r="D345" i="11"/>
  <c r="F76" i="10"/>
  <c r="P457" i="5"/>
  <c r="P438" i="5" s="1"/>
  <c r="P437" i="5" s="1"/>
  <c r="P436" i="5" s="1"/>
  <c r="F60" i="11"/>
  <c r="G60" i="11" s="1"/>
  <c r="H509" i="10"/>
  <c r="I509" i="10" s="1"/>
  <c r="E14" i="12"/>
  <c r="H106" i="10"/>
  <c r="F238" i="10"/>
  <c r="N364" i="5"/>
  <c r="I538" i="10"/>
  <c r="I573" i="10"/>
  <c r="I56" i="10"/>
  <c r="P124" i="5"/>
  <c r="H193" i="10" s="1"/>
  <c r="H194" i="10"/>
  <c r="F205" i="11"/>
  <c r="G205" i="11" s="1"/>
  <c r="P336" i="5"/>
  <c r="Q336" i="5" s="1"/>
  <c r="H410" i="10"/>
  <c r="I410" i="10" s="1"/>
  <c r="N615" i="5"/>
  <c r="G614" i="5"/>
  <c r="G674" i="5"/>
  <c r="E186" i="11"/>
  <c r="F130" i="11"/>
  <c r="H459" i="10"/>
  <c r="I459" i="10" s="1"/>
  <c r="F487" i="10"/>
  <c r="I487" i="10" s="1"/>
  <c r="F491" i="11"/>
  <c r="G491" i="11" s="1"/>
  <c r="H89" i="10"/>
  <c r="I89" i="10" s="1"/>
  <c r="D226" i="11"/>
  <c r="G226" i="11" s="1"/>
  <c r="Q244" i="5"/>
  <c r="F308" i="10"/>
  <c r="I308" i="10" s="1"/>
  <c r="G486" i="11"/>
  <c r="D288" i="11"/>
  <c r="G288" i="11" s="1"/>
  <c r="N62" i="5"/>
  <c r="Q63" i="5"/>
  <c r="F107" i="10"/>
  <c r="I107" i="10" s="1"/>
  <c r="Q79" i="5"/>
  <c r="F136" i="10"/>
  <c r="I373" i="10"/>
  <c r="F187" i="11"/>
  <c r="P136" i="5"/>
  <c r="P135" i="5" s="1"/>
  <c r="P134" i="5" s="1"/>
  <c r="Q134" i="5" s="1"/>
  <c r="H212" i="10"/>
  <c r="I212" i="10" s="1"/>
  <c r="I252" i="10"/>
  <c r="D208" i="11"/>
  <c r="G208" i="11" s="1"/>
  <c r="Q281" i="5"/>
  <c r="F354" i="10"/>
  <c r="I354" i="10" s="1"/>
  <c r="I579" i="10"/>
  <c r="G246" i="11"/>
  <c r="D133" i="11"/>
  <c r="F606" i="10"/>
  <c r="D274" i="11"/>
  <c r="G274" i="11" s="1"/>
  <c r="N320" i="5"/>
  <c r="Q321" i="5"/>
  <c r="F394" i="10"/>
  <c r="I394" i="10" s="1"/>
  <c r="H496" i="10"/>
  <c r="Q610" i="5"/>
  <c r="I213" i="10"/>
  <c r="F295" i="11"/>
  <c r="P152" i="5"/>
  <c r="H227" i="10" s="1"/>
  <c r="I227" i="10" s="1"/>
  <c r="H228" i="10"/>
  <c r="I249" i="10"/>
  <c r="I359" i="10"/>
  <c r="H49" i="5"/>
  <c r="H48" i="5" s="1"/>
  <c r="H12" i="5"/>
  <c r="G45" i="11"/>
  <c r="D267" i="11"/>
  <c r="G267" i="11" s="1"/>
  <c r="D268" i="11"/>
  <c r="G268" i="11" s="1"/>
  <c r="Q225" i="5"/>
  <c r="N224" i="5"/>
  <c r="F327" i="10"/>
  <c r="G573" i="5"/>
  <c r="G572" i="5"/>
  <c r="G545" i="5" s="1"/>
  <c r="S545" i="5" s="1"/>
  <c r="G61" i="5"/>
  <c r="G402" i="11"/>
  <c r="G180" i="11"/>
  <c r="I323" i="10"/>
  <c r="I110" i="10"/>
  <c r="D155" i="11"/>
  <c r="G155" i="11" s="1"/>
  <c r="G113" i="11"/>
  <c r="F446" i="11"/>
  <c r="G446" i="11" s="1"/>
  <c r="P262" i="5"/>
  <c r="Q262" i="5" s="1"/>
  <c r="H339" i="10"/>
  <c r="Q266" i="5"/>
  <c r="G107" i="11"/>
  <c r="E244" i="11"/>
  <c r="D380" i="11"/>
  <c r="G380" i="11" s="1"/>
  <c r="Q360" i="5"/>
  <c r="N359" i="5"/>
  <c r="F439" i="10"/>
  <c r="N54" i="5"/>
  <c r="G53" i="5"/>
  <c r="G177" i="11"/>
  <c r="I90" i="10"/>
  <c r="F11" i="11"/>
  <c r="H219" i="10"/>
  <c r="Q658" i="5"/>
  <c r="F410" i="11"/>
  <c r="G410" i="11" s="1"/>
  <c r="P90" i="5"/>
  <c r="P69" i="5" s="1"/>
  <c r="P61" i="5" s="1"/>
  <c r="H148" i="10"/>
  <c r="I148" i="10" s="1"/>
  <c r="F218" i="10"/>
  <c r="F452" i="11"/>
  <c r="G452" i="11" s="1"/>
  <c r="H176" i="10"/>
  <c r="I176" i="10" s="1"/>
  <c r="H438" i="10"/>
  <c r="F277" i="11"/>
  <c r="H223" i="10"/>
  <c r="Q231" i="5"/>
  <c r="N230" i="5"/>
  <c r="F304" i="10"/>
  <c r="E331" i="11"/>
  <c r="O396" i="5"/>
  <c r="G25" i="10"/>
  <c r="D404" i="11"/>
  <c r="G404" i="11" s="1"/>
  <c r="F142" i="10"/>
  <c r="Q85" i="5"/>
  <c r="D229" i="11"/>
  <c r="G229" i="11" s="1"/>
  <c r="Q247" i="5"/>
  <c r="F311" i="10"/>
  <c r="I311" i="10" s="1"/>
  <c r="I582" i="10"/>
  <c r="I497" i="10"/>
  <c r="D392" i="11"/>
  <c r="Q616" i="5"/>
  <c r="F336" i="10"/>
  <c r="I541" i="10"/>
  <c r="N628" i="5"/>
  <c r="Q675" i="5"/>
  <c r="N674" i="5"/>
  <c r="Q674" i="5" s="1"/>
  <c r="I102" i="10"/>
  <c r="H576" i="10"/>
  <c r="I576" i="10" s="1"/>
  <c r="Q528" i="5"/>
  <c r="N69" i="5"/>
  <c r="Q70" i="5"/>
  <c r="F334" i="11"/>
  <c r="H28" i="10"/>
  <c r="I28" i="10" s="1"/>
  <c r="P397" i="5"/>
  <c r="N25" i="5"/>
  <c r="G24" i="5"/>
  <c r="H393" i="5"/>
  <c r="H389" i="5"/>
  <c r="H388" i="5" s="1"/>
  <c r="F152" i="11"/>
  <c r="G152" i="11" s="1"/>
  <c r="H387" i="10"/>
  <c r="I387" i="10" s="1"/>
  <c r="D432" i="11"/>
  <c r="G432" i="11" s="1"/>
  <c r="G433" i="11"/>
  <c r="D117" i="11"/>
  <c r="E116" i="11"/>
  <c r="I337" i="10"/>
  <c r="E21" i="11"/>
  <c r="O210" i="5"/>
  <c r="G286" i="10"/>
  <c r="Q91" i="5"/>
  <c r="D209" i="11"/>
  <c r="G209" i="11" s="1"/>
  <c r="Q282" i="5"/>
  <c r="F355" i="10"/>
  <c r="I355" i="10" s="1"/>
  <c r="I535" i="10"/>
  <c r="I545" i="10"/>
  <c r="F14" i="10"/>
  <c r="F233" i="10"/>
  <c r="I233" i="10" s="1"/>
  <c r="I162" i="10"/>
  <c r="Q110" i="5"/>
  <c r="G449" i="11"/>
  <c r="Q448" i="5"/>
  <c r="P54" i="5"/>
  <c r="H97" i="10"/>
  <c r="D21" i="11"/>
  <c r="Q211" i="5"/>
  <c r="F286" i="10"/>
  <c r="N396" i="5"/>
  <c r="G395" i="5"/>
  <c r="F80" i="11"/>
  <c r="G80" i="11" s="1"/>
  <c r="H526" i="10"/>
  <c r="I526" i="10" s="1"/>
  <c r="I567" i="10"/>
  <c r="F566" i="10"/>
  <c r="F565" i="10" s="1"/>
  <c r="F377" i="11"/>
  <c r="G377" i="11" s="1"/>
  <c r="H59" i="10"/>
  <c r="I59" i="10" s="1"/>
  <c r="Q55" i="5"/>
  <c r="F97" i="10"/>
  <c r="F505" i="10"/>
  <c r="I505" i="10" s="1"/>
  <c r="Q460" i="5"/>
  <c r="N437" i="5"/>
  <c r="G436" i="5"/>
  <c r="N438" i="5"/>
  <c r="Q442" i="5"/>
  <c r="F490" i="10"/>
  <c r="D39" i="11"/>
  <c r="F464" i="10"/>
  <c r="I464" i="10" s="1"/>
  <c r="Q427" i="5"/>
  <c r="N426" i="5"/>
  <c r="G105" i="10"/>
  <c r="I114" i="10"/>
  <c r="Q579" i="5"/>
  <c r="H587" i="10"/>
  <c r="P699" i="5"/>
  <c r="D437" i="11"/>
  <c r="G437" i="11" s="1"/>
  <c r="F588" i="10"/>
  <c r="I588" i="10" s="1"/>
  <c r="Q701" i="5"/>
  <c r="G587" i="10"/>
  <c r="O699" i="5"/>
  <c r="N700" i="5"/>
  <c r="G699" i="5"/>
  <c r="Q695" i="5"/>
  <c r="N694" i="5"/>
  <c r="F472" i="10"/>
  <c r="D455" i="11"/>
  <c r="N654" i="5"/>
  <c r="F179" i="10"/>
  <c r="Q655" i="5"/>
  <c r="G626" i="5"/>
  <c r="F362" i="11"/>
  <c r="H83" i="10"/>
  <c r="I83" i="10" s="1"/>
  <c r="Q636" i="5"/>
  <c r="P628" i="5"/>
  <c r="P627" i="5" s="1"/>
  <c r="E345" i="11"/>
  <c r="O628" i="5"/>
  <c r="G76" i="10"/>
  <c r="Q629" i="5"/>
  <c r="E200" i="11" l="1"/>
  <c r="G315" i="11"/>
  <c r="G314" i="11"/>
  <c r="I142" i="10"/>
  <c r="Q664" i="5"/>
  <c r="R66" i="13"/>
  <c r="S18" i="13"/>
  <c r="G375" i="10"/>
  <c r="I304" i="10"/>
  <c r="J305" i="10"/>
  <c r="S16" i="13"/>
  <c r="S66" i="13"/>
  <c r="P304" i="5"/>
  <c r="P303" i="5" s="1"/>
  <c r="P302" i="5" s="1"/>
  <c r="D216" i="11"/>
  <c r="G216" i="11" s="1"/>
  <c r="I439" i="10"/>
  <c r="H378" i="10"/>
  <c r="I378" i="10" s="1"/>
  <c r="Q196" i="5"/>
  <c r="I298" i="10"/>
  <c r="F143" i="11"/>
  <c r="G143" i="11" s="1"/>
  <c r="H472" i="10"/>
  <c r="H471" i="10" s="1"/>
  <c r="H462" i="10" s="1"/>
  <c r="O613" i="5"/>
  <c r="P621" i="5"/>
  <c r="P620" i="5" s="1"/>
  <c r="P619" i="5" s="1"/>
  <c r="H314" i="10"/>
  <c r="H11" i="5"/>
  <c r="H10" i="5" s="1"/>
  <c r="F232" i="11"/>
  <c r="H205" i="10"/>
  <c r="H204" i="10" s="1"/>
  <c r="H203" i="10" s="1"/>
  <c r="N303" i="5"/>
  <c r="N302" i="5" s="1"/>
  <c r="Q302" i="5" s="1"/>
  <c r="O67" i="13"/>
  <c r="O276" i="5"/>
  <c r="O275" i="5" s="1"/>
  <c r="O222" i="5" s="1"/>
  <c r="I369" i="10"/>
  <c r="Q542" i="5"/>
  <c r="H445" i="10"/>
  <c r="I445" i="10" s="1"/>
  <c r="I11" i="5"/>
  <c r="I10" i="5" s="1"/>
  <c r="H607" i="10"/>
  <c r="G334" i="5"/>
  <c r="N334" i="5" s="1"/>
  <c r="P541" i="5"/>
  <c r="F133" i="11" s="1"/>
  <c r="P277" i="5"/>
  <c r="Q277" i="5" s="1"/>
  <c r="H351" i="10"/>
  <c r="I351" i="10" s="1"/>
  <c r="F201" i="11"/>
  <c r="G201" i="11" s="1"/>
  <c r="G444" i="10"/>
  <c r="F116" i="11"/>
  <c r="Q549" i="5"/>
  <c r="G565" i="10"/>
  <c r="G564" i="10" s="1"/>
  <c r="G563" i="10" s="1"/>
  <c r="G483" i="10" s="1"/>
  <c r="H565" i="10"/>
  <c r="H564" i="10" s="1"/>
  <c r="H563" i="10" s="1"/>
  <c r="P517" i="5"/>
  <c r="P516" i="5" s="1"/>
  <c r="P515" i="5" s="1"/>
  <c r="P435" i="5" s="1"/>
  <c r="O435" i="5"/>
  <c r="Q215" i="5"/>
  <c r="G212" i="11"/>
  <c r="H290" i="10"/>
  <c r="I290" i="10" s="1"/>
  <c r="F300" i="11"/>
  <c r="G300" i="11" s="1"/>
  <c r="E159" i="11"/>
  <c r="G240" i="10"/>
  <c r="O164" i="5"/>
  <c r="N275" i="5"/>
  <c r="Q16" i="5"/>
  <c r="H15" i="10"/>
  <c r="I15" i="10" s="1"/>
  <c r="F305" i="11"/>
  <c r="P15" i="5"/>
  <c r="I209" i="10"/>
  <c r="F160" i="11"/>
  <c r="G160" i="11" s="1"/>
  <c r="P165" i="5"/>
  <c r="Q165" i="5" s="1"/>
  <c r="H241" i="10"/>
  <c r="I241" i="10" s="1"/>
  <c r="Q166" i="5"/>
  <c r="K21" i="7"/>
  <c r="R18" i="13"/>
  <c r="I228" i="10"/>
  <c r="Q518" i="5"/>
  <c r="G13" i="10"/>
  <c r="N548" i="5"/>
  <c r="N547" i="5" s="1"/>
  <c r="I101" i="10"/>
  <c r="I607" i="10"/>
  <c r="Q648" i="5"/>
  <c r="I358" i="10"/>
  <c r="G471" i="10"/>
  <c r="G462" i="10" s="1"/>
  <c r="G423" i="5"/>
  <c r="G277" i="11"/>
  <c r="I289" i="10"/>
  <c r="G134" i="11"/>
  <c r="E514" i="11"/>
  <c r="G11" i="11"/>
  <c r="I475" i="10"/>
  <c r="G606" i="10"/>
  <c r="G600" i="10" s="1"/>
  <c r="G599" i="10" s="1"/>
  <c r="E133" i="11"/>
  <c r="P382" i="5"/>
  <c r="H591" i="10"/>
  <c r="F146" i="11"/>
  <c r="G146" i="11" s="1"/>
  <c r="Q308" i="5"/>
  <c r="H381" i="10"/>
  <c r="I381" i="10" s="1"/>
  <c r="H218" i="10"/>
  <c r="Q218" i="5"/>
  <c r="I314" i="10"/>
  <c r="I271" i="10"/>
  <c r="P143" i="5"/>
  <c r="Q143" i="5" s="1"/>
  <c r="Q615" i="5"/>
  <c r="O535" i="5"/>
  <c r="O534" i="5" s="1"/>
  <c r="Q152" i="5"/>
  <c r="I272" i="10"/>
  <c r="Q365" i="5"/>
  <c r="I223" i="10"/>
  <c r="G218" i="10"/>
  <c r="J21" i="7"/>
  <c r="Q68" i="13"/>
  <c r="O10" i="13"/>
  <c r="Q13" i="13"/>
  <c r="J9" i="13"/>
  <c r="O9" i="13" s="1"/>
  <c r="Q9" i="13"/>
  <c r="O66" i="13"/>
  <c r="E281" i="11"/>
  <c r="Q517" i="5"/>
  <c r="Q438" i="5"/>
  <c r="Q230" i="5"/>
  <c r="F303" i="10"/>
  <c r="I303" i="10" s="1"/>
  <c r="Q384" i="5"/>
  <c r="F592" i="10"/>
  <c r="I592" i="10" s="1"/>
  <c r="F482" i="11"/>
  <c r="G482" i="11" s="1"/>
  <c r="I566" i="10"/>
  <c r="Q25" i="5"/>
  <c r="F45" i="10"/>
  <c r="I219" i="10"/>
  <c r="F186" i="11"/>
  <c r="G187" i="11"/>
  <c r="C14" i="12"/>
  <c r="Q62" i="5"/>
  <c r="N61" i="5"/>
  <c r="Q61" i="5" s="1"/>
  <c r="F106" i="10"/>
  <c r="I106" i="10" s="1"/>
  <c r="N614" i="5"/>
  <c r="G613" i="5"/>
  <c r="G318" i="11"/>
  <c r="D310" i="11"/>
  <c r="D303" i="11" s="1"/>
  <c r="Q135" i="5"/>
  <c r="P24" i="5"/>
  <c r="H44" i="10" s="1"/>
  <c r="H45" i="10"/>
  <c r="F478" i="10"/>
  <c r="E13" i="12"/>
  <c r="E15" i="12" s="1"/>
  <c r="H185" i="10"/>
  <c r="F138" i="11"/>
  <c r="G138" i="11" s="1"/>
  <c r="P431" i="5"/>
  <c r="Q431" i="5" s="1"/>
  <c r="H480" i="10"/>
  <c r="I480" i="10" s="1"/>
  <c r="G193" i="11"/>
  <c r="D186" i="11"/>
  <c r="N516" i="5"/>
  <c r="G293" i="10"/>
  <c r="O116" i="5"/>
  <c r="G186" i="10"/>
  <c r="N395" i="5"/>
  <c r="G394" i="5"/>
  <c r="H332" i="10"/>
  <c r="H302" i="10" s="1"/>
  <c r="I339" i="10"/>
  <c r="G130" i="11"/>
  <c r="D137" i="11"/>
  <c r="F479" i="10"/>
  <c r="F13" i="10"/>
  <c r="F331" i="11"/>
  <c r="P396" i="5"/>
  <c r="Q396" i="5" s="1"/>
  <c r="H25" i="10"/>
  <c r="I25" i="10" s="1"/>
  <c r="O124" i="5"/>
  <c r="G193" i="10" s="1"/>
  <c r="G194" i="10"/>
  <c r="I46" i="10"/>
  <c r="P223" i="5"/>
  <c r="I414" i="10"/>
  <c r="Q681" i="5"/>
  <c r="N707" i="5"/>
  <c r="G295" i="11"/>
  <c r="I602" i="10"/>
  <c r="G245" i="11"/>
  <c r="F408" i="10"/>
  <c r="E137" i="11"/>
  <c r="O430" i="5"/>
  <c r="G479" i="10"/>
  <c r="N117" i="5"/>
  <c r="G116" i="5"/>
  <c r="N116" i="5" s="1"/>
  <c r="N162" i="5"/>
  <c r="N13" i="5"/>
  <c r="G12" i="5"/>
  <c r="Q397" i="5"/>
  <c r="Q54" i="5"/>
  <c r="F96" i="10"/>
  <c r="D273" i="11"/>
  <c r="G273" i="11" s="1"/>
  <c r="Q320" i="5"/>
  <c r="F393" i="10"/>
  <c r="I393" i="10" s="1"/>
  <c r="Q364" i="5"/>
  <c r="N363" i="5"/>
  <c r="Q363" i="5" s="1"/>
  <c r="D116" i="11"/>
  <c r="G117" i="11"/>
  <c r="I97" i="10"/>
  <c r="P53" i="5"/>
  <c r="H96" i="10"/>
  <c r="O395" i="5"/>
  <c r="G24" i="10"/>
  <c r="N223" i="5"/>
  <c r="Q224" i="5"/>
  <c r="I136" i="10"/>
  <c r="G485" i="11"/>
  <c r="F59" i="11"/>
  <c r="G59" i="11" s="1"/>
  <c r="H508" i="10"/>
  <c r="I508" i="10" s="1"/>
  <c r="Q457" i="5"/>
  <c r="Q437" i="5"/>
  <c r="G392" i="11"/>
  <c r="P357" i="5"/>
  <c r="H436" i="10" s="1"/>
  <c r="H437" i="10"/>
  <c r="F409" i="11"/>
  <c r="G409" i="11" s="1"/>
  <c r="H147" i="10"/>
  <c r="Q90" i="5"/>
  <c r="Q136" i="5"/>
  <c r="I297" i="10"/>
  <c r="N572" i="5"/>
  <c r="Q574" i="5"/>
  <c r="N573" i="5"/>
  <c r="Q573" i="5" s="1"/>
  <c r="D37" i="11"/>
  <c r="G37" i="11" s="1"/>
  <c r="I496" i="10"/>
  <c r="D142" i="11"/>
  <c r="H601" i="10"/>
  <c r="Q536" i="5"/>
  <c r="I413" i="10"/>
  <c r="G26" i="11"/>
  <c r="Q289" i="5"/>
  <c r="I362" i="10"/>
  <c r="Q192" i="5"/>
  <c r="F267" i="10"/>
  <c r="I267" i="10" s="1"/>
  <c r="O546" i="5"/>
  <c r="O545" i="5" s="1"/>
  <c r="G443" i="10"/>
  <c r="Q324" i="5"/>
  <c r="F397" i="10"/>
  <c r="I397" i="10" s="1"/>
  <c r="D16" i="11"/>
  <c r="G16" i="11" s="1"/>
  <c r="Q206" i="5"/>
  <c r="F281" i="10"/>
  <c r="G244" i="11"/>
  <c r="F376" i="10"/>
  <c r="N663" i="5"/>
  <c r="Q663" i="5" s="1"/>
  <c r="G662" i="5"/>
  <c r="Q118" i="5"/>
  <c r="F187" i="10"/>
  <c r="I187" i="10" s="1"/>
  <c r="O382" i="5"/>
  <c r="G591" i="10"/>
  <c r="Q214" i="5"/>
  <c r="P608" i="5"/>
  <c r="P601" i="5" s="1"/>
  <c r="H294" i="10"/>
  <c r="I294" i="10" s="1"/>
  <c r="Q609" i="5"/>
  <c r="Q621" i="5"/>
  <c r="E199" i="11"/>
  <c r="P547" i="5"/>
  <c r="H444" i="10"/>
  <c r="Q126" i="5"/>
  <c r="F195" i="10"/>
  <c r="I195" i="10" s="1"/>
  <c r="I336" i="10"/>
  <c r="F332" i="10"/>
  <c r="N358" i="5"/>
  <c r="Q359" i="5"/>
  <c r="F438" i="10"/>
  <c r="I438" i="10" s="1"/>
  <c r="F326" i="10"/>
  <c r="I327" i="10"/>
  <c r="G455" i="11"/>
  <c r="F24" i="10"/>
  <c r="E20" i="11"/>
  <c r="G285" i="10"/>
  <c r="G280" i="10" s="1"/>
  <c r="G279" i="10" s="1"/>
  <c r="O205" i="5"/>
  <c r="I76" i="10"/>
  <c r="F600" i="10"/>
  <c r="Q69" i="5"/>
  <c r="F75" i="10"/>
  <c r="N627" i="5"/>
  <c r="F74" i="10" s="1"/>
  <c r="N53" i="5"/>
  <c r="G49" i="5"/>
  <c r="F204" i="11"/>
  <c r="G204" i="11" s="1"/>
  <c r="P335" i="5"/>
  <c r="P334" i="5" s="1"/>
  <c r="H409" i="10"/>
  <c r="H408" i="10" s="1"/>
  <c r="H407" i="10" s="1"/>
  <c r="F21" i="11"/>
  <c r="G21" i="11" s="1"/>
  <c r="P210" i="5"/>
  <c r="Q210" i="5" s="1"/>
  <c r="H286" i="10"/>
  <c r="I286" i="10" s="1"/>
  <c r="O12" i="5"/>
  <c r="G12" i="10"/>
  <c r="N125" i="5"/>
  <c r="G124" i="5"/>
  <c r="I569" i="10"/>
  <c r="I100" i="10"/>
  <c r="N416" i="5"/>
  <c r="Q416" i="5" s="1"/>
  <c r="Q417" i="5"/>
  <c r="I206" i="10"/>
  <c r="F205" i="10"/>
  <c r="G283" i="11"/>
  <c r="D282" i="11"/>
  <c r="G282" i="11" s="1"/>
  <c r="P614" i="5"/>
  <c r="I335" i="10"/>
  <c r="E25" i="11"/>
  <c r="E24" i="11" s="1"/>
  <c r="N205" i="5"/>
  <c r="G133" i="5"/>
  <c r="G382" i="5"/>
  <c r="N383" i="5"/>
  <c r="Q620" i="5"/>
  <c r="N619" i="5"/>
  <c r="Q619" i="5" s="1"/>
  <c r="N436" i="5"/>
  <c r="Q436" i="5" s="1"/>
  <c r="G435" i="5"/>
  <c r="I490" i="10"/>
  <c r="F486" i="10"/>
  <c r="G39" i="11"/>
  <c r="Q426" i="5"/>
  <c r="F463" i="10"/>
  <c r="I463" i="10" s="1"/>
  <c r="N425" i="5"/>
  <c r="Q425" i="5" s="1"/>
  <c r="N424" i="5"/>
  <c r="P698" i="5"/>
  <c r="H586" i="10"/>
  <c r="N699" i="5"/>
  <c r="G698" i="5"/>
  <c r="N698" i="5" s="1"/>
  <c r="Q700" i="5"/>
  <c r="F587" i="10"/>
  <c r="I587" i="10" s="1"/>
  <c r="O698" i="5"/>
  <c r="G586" i="10"/>
  <c r="F471" i="10"/>
  <c r="N693" i="5"/>
  <c r="Q694" i="5"/>
  <c r="I179" i="10"/>
  <c r="Q654" i="5"/>
  <c r="N653" i="5"/>
  <c r="H75" i="10"/>
  <c r="H74" i="10"/>
  <c r="P626" i="5"/>
  <c r="G75" i="10"/>
  <c r="O627" i="5"/>
  <c r="Q628" i="5"/>
  <c r="I472" i="10" l="1"/>
  <c r="Q303" i="5"/>
  <c r="D199" i="11"/>
  <c r="G116" i="11"/>
  <c r="Q304" i="5"/>
  <c r="G222" i="5"/>
  <c r="Q334" i="5"/>
  <c r="G349" i="10"/>
  <c r="G348" i="10" s="1"/>
  <c r="G301" i="10" s="1"/>
  <c r="Q541" i="5"/>
  <c r="H606" i="10"/>
  <c r="I606" i="10" s="1"/>
  <c r="P535" i="5"/>
  <c r="P534" i="5" s="1"/>
  <c r="Q534" i="5" s="1"/>
  <c r="H350" i="10"/>
  <c r="I350" i="10" s="1"/>
  <c r="F200" i="11"/>
  <c r="F294" i="11"/>
  <c r="G294" i="11" s="1"/>
  <c r="H585" i="10"/>
  <c r="P276" i="5"/>
  <c r="Q276" i="5" s="1"/>
  <c r="Q516" i="5"/>
  <c r="N515" i="5"/>
  <c r="Q515" i="5" s="1"/>
  <c r="F444" i="10"/>
  <c r="I444" i="10" s="1"/>
  <c r="Q548" i="5"/>
  <c r="Q15" i="5"/>
  <c r="H14" i="10"/>
  <c r="I14" i="10" s="1"/>
  <c r="P14" i="5"/>
  <c r="F304" i="11"/>
  <c r="G305" i="11"/>
  <c r="I332" i="10"/>
  <c r="O163" i="5"/>
  <c r="G239" i="10"/>
  <c r="E158" i="11"/>
  <c r="E141" i="11" s="1"/>
  <c r="G133" i="11"/>
  <c r="F159" i="11"/>
  <c r="F158" i="11" s="1"/>
  <c r="H240" i="10"/>
  <c r="I240" i="10" s="1"/>
  <c r="P164" i="5"/>
  <c r="Q601" i="5"/>
  <c r="K19" i="7"/>
  <c r="K18" i="7" s="1"/>
  <c r="K20" i="7"/>
  <c r="P625" i="5"/>
  <c r="G186" i="11"/>
  <c r="N124" i="5"/>
  <c r="F193" i="10" s="1"/>
  <c r="I193" i="10" s="1"/>
  <c r="H377" i="10"/>
  <c r="H376" i="10" s="1"/>
  <c r="H375" i="10" s="1"/>
  <c r="F25" i="11"/>
  <c r="F24" i="11" s="1"/>
  <c r="I218" i="10"/>
  <c r="F142" i="11"/>
  <c r="I75" i="10"/>
  <c r="G585" i="10"/>
  <c r="I409" i="10"/>
  <c r="Q66" i="13"/>
  <c r="Q18" i="13"/>
  <c r="Q16" i="13"/>
  <c r="J19" i="7"/>
  <c r="J18" i="7" s="1"/>
  <c r="J20" i="7"/>
  <c r="O6" i="13"/>
  <c r="O5" i="13" s="1"/>
  <c r="F105" i="10"/>
  <c r="D141" i="11"/>
  <c r="Q572" i="5"/>
  <c r="D36" i="11"/>
  <c r="D25" i="11" s="1"/>
  <c r="N222" i="5"/>
  <c r="Q223" i="5"/>
  <c r="N12" i="5"/>
  <c r="F237" i="10"/>
  <c r="G310" i="11"/>
  <c r="D15" i="11"/>
  <c r="N204" i="5"/>
  <c r="N133" i="5" s="1"/>
  <c r="F204" i="10"/>
  <c r="I205" i="10"/>
  <c r="Q125" i="5"/>
  <c r="F194" i="10"/>
  <c r="I194" i="10" s="1"/>
  <c r="Q358" i="5"/>
  <c r="N357" i="5"/>
  <c r="F437" i="10"/>
  <c r="I437" i="10" s="1"/>
  <c r="H293" i="10"/>
  <c r="I293" i="10" s="1"/>
  <c r="Q608" i="5"/>
  <c r="F280" i="10"/>
  <c r="I281" i="10"/>
  <c r="I96" i="10"/>
  <c r="F12" i="10"/>
  <c r="O423" i="5"/>
  <c r="O422" i="5" s="1"/>
  <c r="G478" i="10"/>
  <c r="G442" i="10" s="1"/>
  <c r="D13" i="12"/>
  <c r="D15" i="12" s="1"/>
  <c r="G185" i="10"/>
  <c r="I565" i="10"/>
  <c r="F564" i="10"/>
  <c r="F563" i="10" s="1"/>
  <c r="N662" i="5"/>
  <c r="Q662" i="5" s="1"/>
  <c r="G661" i="5"/>
  <c r="N661" i="5" s="1"/>
  <c r="Q661" i="5" s="1"/>
  <c r="P395" i="5"/>
  <c r="Q395" i="5" s="1"/>
  <c r="H24" i="10"/>
  <c r="I24" i="10" s="1"/>
  <c r="Q335" i="5"/>
  <c r="F199" i="11"/>
  <c r="G199" i="11" s="1"/>
  <c r="G200" i="11"/>
  <c r="E15" i="11"/>
  <c r="O204" i="5"/>
  <c r="O578" i="5"/>
  <c r="N613" i="5"/>
  <c r="G578" i="5"/>
  <c r="Q383" i="5"/>
  <c r="F591" i="10"/>
  <c r="I591" i="10" s="1"/>
  <c r="N49" i="5"/>
  <c r="G48" i="5"/>
  <c r="N48" i="5" s="1"/>
  <c r="I326" i="10"/>
  <c r="F302" i="10"/>
  <c r="I601" i="10"/>
  <c r="H486" i="10"/>
  <c r="H485" i="10" s="1"/>
  <c r="H484" i="10" s="1"/>
  <c r="H483" i="10" s="1"/>
  <c r="H95" i="10"/>
  <c r="H91" i="10" s="1"/>
  <c r="I91" i="10" s="1"/>
  <c r="P49" i="5"/>
  <c r="P48" i="5" s="1"/>
  <c r="C13" i="12"/>
  <c r="C15" i="12" s="1"/>
  <c r="Q116" i="5"/>
  <c r="F185" i="10"/>
  <c r="I408" i="10"/>
  <c r="F407" i="10"/>
  <c r="I407" i="10" s="1"/>
  <c r="N394" i="5"/>
  <c r="N393" i="5" s="1"/>
  <c r="G393" i="5"/>
  <c r="Q614" i="5"/>
  <c r="I45" i="10"/>
  <c r="P546" i="5"/>
  <c r="P545" i="5" s="1"/>
  <c r="H443" i="10"/>
  <c r="O394" i="5"/>
  <c r="O393" i="5" s="1"/>
  <c r="G23" i="10"/>
  <c r="P613" i="5"/>
  <c r="I333" i="10" s="1"/>
  <c r="I334" i="10"/>
  <c r="N382" i="5"/>
  <c r="Q382" i="5" s="1"/>
  <c r="F20" i="11"/>
  <c r="G20" i="11" s="1"/>
  <c r="H285" i="10"/>
  <c r="P205" i="5"/>
  <c r="Q53" i="5"/>
  <c r="F95" i="10"/>
  <c r="F599" i="10"/>
  <c r="H105" i="10"/>
  <c r="I147" i="10"/>
  <c r="Q117" i="5"/>
  <c r="F186" i="10"/>
  <c r="I186" i="10" s="1"/>
  <c r="F23" i="10"/>
  <c r="F348" i="10"/>
  <c r="F137" i="11"/>
  <c r="G137" i="11" s="1"/>
  <c r="P430" i="5"/>
  <c r="Q430" i="5" s="1"/>
  <c r="H479" i="10"/>
  <c r="I479" i="10" s="1"/>
  <c r="F485" i="10"/>
  <c r="N435" i="5"/>
  <c r="Q435" i="5" s="1"/>
  <c r="S435" i="5"/>
  <c r="G422" i="5"/>
  <c r="Q424" i="5"/>
  <c r="N423" i="5"/>
  <c r="Q547" i="5"/>
  <c r="F443" i="10"/>
  <c r="N546" i="5"/>
  <c r="Q699" i="5"/>
  <c r="F586" i="10"/>
  <c r="I586" i="10" s="1"/>
  <c r="Q698" i="5"/>
  <c r="N692" i="5"/>
  <c r="Q692" i="5" s="1"/>
  <c r="Q693" i="5"/>
  <c r="I471" i="10"/>
  <c r="F462" i="10"/>
  <c r="Q653" i="5"/>
  <c r="N626" i="5"/>
  <c r="O626" i="5"/>
  <c r="G74" i="10"/>
  <c r="Q627" i="5"/>
  <c r="Q535" i="5" l="1"/>
  <c r="H349" i="10"/>
  <c r="H348" i="10" s="1"/>
  <c r="I348" i="10" s="1"/>
  <c r="P275" i="5"/>
  <c r="Q275" i="5" s="1"/>
  <c r="H600" i="10"/>
  <c r="H599" i="10" s="1"/>
  <c r="I599" i="10" s="1"/>
  <c r="I376" i="10"/>
  <c r="F141" i="11"/>
  <c r="G141" i="11" s="1"/>
  <c r="G159" i="11"/>
  <c r="P578" i="5"/>
  <c r="G238" i="10"/>
  <c r="G237" i="10" s="1"/>
  <c r="G202" i="10" s="1"/>
  <c r="O162" i="5"/>
  <c r="O133" i="5" s="1"/>
  <c r="O11" i="5" s="1"/>
  <c r="E10" i="11"/>
  <c r="F303" i="11"/>
  <c r="G303" i="11" s="1"/>
  <c r="G304" i="11"/>
  <c r="Q164" i="5"/>
  <c r="P163" i="5"/>
  <c r="H239" i="10"/>
  <c r="I239" i="10" s="1"/>
  <c r="P13" i="5"/>
  <c r="H13" i="10"/>
  <c r="I13" i="10" s="1"/>
  <c r="Q14" i="5"/>
  <c r="G158" i="11"/>
  <c r="Q124" i="5"/>
  <c r="I375" i="10"/>
  <c r="I377" i="10"/>
  <c r="G625" i="5"/>
  <c r="G142" i="11"/>
  <c r="I95" i="10"/>
  <c r="F585" i="10"/>
  <c r="I585" i="10" s="1"/>
  <c r="Q49" i="5"/>
  <c r="I105" i="10"/>
  <c r="I486" i="10"/>
  <c r="D514" i="11"/>
  <c r="D281" i="11"/>
  <c r="I443" i="10"/>
  <c r="P423" i="5"/>
  <c r="P422" i="5" s="1"/>
  <c r="H478" i="10"/>
  <c r="I478" i="10" s="1"/>
  <c r="F15" i="11"/>
  <c r="G15" i="11" s="1"/>
  <c r="P204" i="5"/>
  <c r="I185" i="10"/>
  <c r="I563" i="10"/>
  <c r="I564" i="10"/>
  <c r="Q357" i="5"/>
  <c r="F436" i="10"/>
  <c r="I436" i="10" s="1"/>
  <c r="H280" i="10"/>
  <c r="H279" i="10" s="1"/>
  <c r="I285" i="10"/>
  <c r="E513" i="11"/>
  <c r="F279" i="10"/>
  <c r="F203" i="10"/>
  <c r="I204" i="10"/>
  <c r="G36" i="11"/>
  <c r="Q48" i="5"/>
  <c r="N24" i="5"/>
  <c r="I302" i="10"/>
  <c r="F301" i="10"/>
  <c r="J304" i="10" s="1"/>
  <c r="P394" i="5"/>
  <c r="P393" i="5" s="1"/>
  <c r="H23" i="10"/>
  <c r="Q205" i="5"/>
  <c r="Q375" i="5"/>
  <c r="G374" i="5"/>
  <c r="Q613" i="5"/>
  <c r="N578" i="5"/>
  <c r="R578" i="5" s="1"/>
  <c r="F484" i="10"/>
  <c r="I485" i="10"/>
  <c r="N422" i="5"/>
  <c r="Q546" i="5"/>
  <c r="N545" i="5"/>
  <c r="Q545" i="5" s="1"/>
  <c r="I462" i="10"/>
  <c r="F442" i="10"/>
  <c r="N625" i="5"/>
  <c r="G11" i="10"/>
  <c r="I74" i="10"/>
  <c r="O625" i="5"/>
  <c r="Q626" i="5"/>
  <c r="H301" i="10" l="1"/>
  <c r="I301" i="10" s="1"/>
  <c r="I600" i="10"/>
  <c r="P222" i="5"/>
  <c r="Q222" i="5" s="1"/>
  <c r="I349" i="10"/>
  <c r="E515" i="11"/>
  <c r="E516" i="11" s="1"/>
  <c r="Q423" i="5"/>
  <c r="O10" i="5"/>
  <c r="K25" i="7" s="1"/>
  <c r="Q163" i="5"/>
  <c r="H238" i="10"/>
  <c r="P162" i="5"/>
  <c r="P133" i="5" s="1"/>
  <c r="Q133" i="5" s="1"/>
  <c r="P12" i="5"/>
  <c r="Q12" i="5" s="1"/>
  <c r="H12" i="10"/>
  <c r="I12" i="10" s="1"/>
  <c r="Q13" i="5"/>
  <c r="F281" i="11"/>
  <c r="G281" i="11" s="1"/>
  <c r="F514" i="11"/>
  <c r="G514" i="11" s="1"/>
  <c r="Q578" i="5"/>
  <c r="Q204" i="5"/>
  <c r="H442" i="10"/>
  <c r="I442" i="10" s="1"/>
  <c r="I280" i="10"/>
  <c r="I279" i="10"/>
  <c r="E518" i="11"/>
  <c r="Q422" i="5"/>
  <c r="I203" i="10"/>
  <c r="F202" i="10"/>
  <c r="Q394" i="5"/>
  <c r="F10" i="11"/>
  <c r="F513" i="11"/>
  <c r="G25" i="11"/>
  <c r="D24" i="11"/>
  <c r="D513" i="11" s="1"/>
  <c r="I23" i="10"/>
  <c r="E517" i="11"/>
  <c r="Q393" i="5"/>
  <c r="N374" i="5"/>
  <c r="Q374" i="5" s="1"/>
  <c r="G373" i="5"/>
  <c r="Q24" i="5"/>
  <c r="F44" i="10"/>
  <c r="F483" i="10"/>
  <c r="I483" i="10" s="1"/>
  <c r="I484" i="10"/>
  <c r="Q625" i="5"/>
  <c r="G10" i="10"/>
  <c r="T13" i="5" l="1"/>
  <c r="H11" i="10"/>
  <c r="P11" i="5"/>
  <c r="P10" i="5" s="1"/>
  <c r="U13" i="5" s="1"/>
  <c r="R162" i="5"/>
  <c r="Q162" i="5"/>
  <c r="H237" i="10"/>
  <c r="I238" i="10"/>
  <c r="F515" i="11"/>
  <c r="F516" i="11" s="1"/>
  <c r="I44" i="10"/>
  <c r="F11" i="10"/>
  <c r="G24" i="11"/>
  <c r="D10" i="11"/>
  <c r="G372" i="5"/>
  <c r="R12" i="5" s="1"/>
  <c r="N373" i="5"/>
  <c r="Q373" i="5" s="1"/>
  <c r="F518" i="11"/>
  <c r="F517" i="11"/>
  <c r="K10" i="10"/>
  <c r="S10" i="5"/>
  <c r="O710" i="5"/>
  <c r="I10" i="11"/>
  <c r="I11" i="10" l="1"/>
  <c r="L25" i="7"/>
  <c r="L29" i="7" s="1"/>
  <c r="P710" i="5"/>
  <c r="J10" i="11"/>
  <c r="I237" i="10"/>
  <c r="H202" i="10"/>
  <c r="N372" i="5"/>
  <c r="N11" i="5" s="1"/>
  <c r="N10" i="5" s="1"/>
  <c r="G11" i="5"/>
  <c r="G513" i="11"/>
  <c r="D515" i="11"/>
  <c r="D517" i="11"/>
  <c r="G517" i="11" s="1"/>
  <c r="D518" i="11"/>
  <c r="G10" i="11"/>
  <c r="F10" i="10"/>
  <c r="K30" i="7"/>
  <c r="K31" i="7" s="1"/>
  <c r="K24" i="7"/>
  <c r="K23" i="7" s="1"/>
  <c r="K22" i="7" s="1"/>
  <c r="K17" i="7" s="1"/>
  <c r="K26" i="7" s="1"/>
  <c r="K29" i="7"/>
  <c r="J11" i="10" l="1"/>
  <c r="J185" i="10"/>
  <c r="L30" i="7"/>
  <c r="L31" i="7" s="1"/>
  <c r="L24" i="7"/>
  <c r="L23" i="7" s="1"/>
  <c r="L22" i="7" s="1"/>
  <c r="L17" i="7" s="1"/>
  <c r="L26" i="7" s="1"/>
  <c r="Q372" i="5"/>
  <c r="H10" i="10"/>
  <c r="I10" i="10" s="1"/>
  <c r="I202" i="10"/>
  <c r="S9" i="5"/>
  <c r="R372" i="5"/>
  <c r="S372" i="5" s="1"/>
  <c r="S25" i="5"/>
  <c r="G10" i="5"/>
  <c r="G515" i="11"/>
  <c r="D516" i="11"/>
  <c r="G516" i="11" s="1"/>
  <c r="Q11" i="5"/>
  <c r="R10" i="5"/>
  <c r="J202" i="10"/>
  <c r="J301" i="10"/>
  <c r="J585" i="10"/>
  <c r="J193" i="10"/>
  <c r="J599" i="10"/>
  <c r="J483" i="10"/>
  <c r="J442" i="10"/>
  <c r="S13" i="5" l="1"/>
  <c r="R13" i="5"/>
  <c r="L10" i="10"/>
  <c r="T10" i="5"/>
  <c r="R9" i="5"/>
  <c r="H10" i="11"/>
  <c r="Q10" i="5"/>
  <c r="J25" i="7"/>
  <c r="J10" i="10"/>
  <c r="J30" i="7" l="1"/>
  <c r="J31" i="7" s="1"/>
  <c r="J29" i="7"/>
  <c r="J24" i="7"/>
  <c r="J23" i="7" s="1"/>
  <c r="J22" i="7" s="1"/>
  <c r="J17" i="7" s="1"/>
  <c r="J26" i="7" l="1"/>
  <c r="J34" i="7" l="1"/>
  <c r="J37" i="7"/>
</calcChain>
</file>

<file path=xl/sharedStrings.xml><?xml version="1.0" encoding="utf-8"?>
<sst xmlns="http://schemas.openxmlformats.org/spreadsheetml/2006/main" count="4935" uniqueCount="662">
  <si>
    <t>Финансовый отдел администрации сельского поселения Хатанга</t>
  </si>
  <si>
    <t>Администрация сельского поселения Хатанга</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</si>
  <si>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</si>
  <si>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</si>
  <si>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Расходы на повышение размеров оплаты труда работников бюджетной сферы Красноярского края с 1 января 2018 года на 4 процента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</si>
  <si>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</si>
  <si>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t>
  </si>
  <si>
    <t>Проведение мероприятий общепоселенческого значения</t>
  </si>
  <si>
    <t>Обеспечение проведения выборов и референдумов</t>
  </si>
  <si>
    <t>Специальные расходы</t>
  </si>
  <si>
    <t>Другие общегосударственные вопросы</t>
  </si>
  <si>
    <t>Осуществление государственных полномочий по созданию и обеспечению деятельности административных комиссий</t>
  </si>
  <si>
    <t>Расходы на текущий ремонт имущества, находящегося в муниципальной собственности поселения</t>
  </si>
  <si>
    <t>Мобилизационная и вневойсковая подготовка</t>
  </si>
  <si>
    <t>Водное хозяйство</t>
  </si>
  <si>
    <t>Транспорт</t>
  </si>
  <si>
    <t>Дорожное хозяйство (дорожные фонды)</t>
  </si>
  <si>
    <t>Ремонт и содержание автомобильных дорог общего пользования местного значения</t>
  </si>
  <si>
    <t>Другие вопросы в области национальной экономики</t>
  </si>
  <si>
    <t>Возмещение части затрат, связанных с производством хлеба в селе Хатанга</t>
  </si>
  <si>
    <t>Жилищное хозяйство</t>
  </si>
  <si>
    <t>Повышение теплозащитных свойств муниципальных жилых домов в поселках сельского поселения Хатанга</t>
  </si>
  <si>
    <t>Коммунальное хозяйство</t>
  </si>
  <si>
    <t>Возмещение части затрат, связанных с предоставлением населению услуг бани</t>
  </si>
  <si>
    <t>Благоустройство</t>
  </si>
  <si>
    <t>Прочие мероприятия по благоустройству</t>
  </si>
  <si>
    <t>Другие вопросы в области жилищно-коммунального хозяйства</t>
  </si>
  <si>
    <t>Приобретение и установка светодиодных осветительных приборов</t>
  </si>
  <si>
    <t>Культура</t>
  </si>
  <si>
    <t>Хатангский сельский Совет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</si>
  <si>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</si>
  <si>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Председатель представительного органа муниципального образования</t>
  </si>
  <si>
    <t>Отдел культуры, молодежной политики и спорта администрации сельского поселения Хатанга</t>
  </si>
  <si>
    <t>Молодежная политика</t>
  </si>
  <si>
    <t>Проведение мероприятий для детей и молодежи</t>
  </si>
  <si>
    <t>Оказание услуг подведомственными учреждениями</t>
  </si>
  <si>
    <t>Обеспечение деятельности подведомственных учреждений</t>
  </si>
  <si>
    <t>Другие вопросы в области культуры, кинематографии</t>
  </si>
  <si>
    <t>Физическая культура</t>
  </si>
  <si>
    <t>Организация и проведение физкультурно-массовой работы</t>
  </si>
  <si>
    <t>Муниципальное казённое учреждение дополнительного образования "Детская школа искусств" сельского поселения Хатанга</t>
  </si>
  <si>
    <t>Дополнительное образование детей</t>
  </si>
  <si>
    <t>Реализация полномочий органов местного самоуправления Таймырского Долгано-Ненецкого муниципального района по организации предоставления дополнительного образования в соответствии с заключенными соглашениями</t>
  </si>
  <si>
    <t>Отдел по управлению муниципальным имуществом администрации сельского поселения Хатанга</t>
  </si>
  <si>
    <t>Оценка недвижимости, признание прав и регулирование отношений по государственной и муниципальной собственности</t>
  </si>
  <si>
    <t>Мероприятия по землеустройству и землепользованию</t>
  </si>
  <si>
    <t>Взнос в региональный фонд на капитальный ремонт многоквартирных домов в части доли муниципальной собственности</t>
  </si>
  <si>
    <t>585</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</si>
  <si>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</si>
  <si>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</si>
  <si>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Резервный фонд администрации сельского поселения Хатанга</t>
  </si>
  <si>
    <t>Резервные средства</t>
  </si>
  <si>
    <t>Иные межбюджетные трансферты</t>
  </si>
  <si>
    <t>Пенсионное обеспечение</t>
  </si>
  <si>
    <t>Доплаты к пенсиям за выслугу лет муниципальным служащим</t>
  </si>
  <si>
    <t>Расходы бюджета - всего</t>
  </si>
  <si>
    <t>ОБЩЕГОСУДАРСТВЕННЫЕ ВОПРОСЫ</t>
  </si>
  <si>
    <t>Непрограммные расходы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</si>
  <si>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</si>
  <si>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</si>
  <si>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</si>
  <si>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Социальное обеспечение и иные выплаты населению</t>
  </si>
  <si>
    <t>Социальные выплаты гражданам, кроме публичных нормативных социальных выплат</t>
  </si>
  <si>
    <t>Иные бюджетные ассигнования</t>
  </si>
  <si>
    <t>Уплата налогов, сборов и иных платежей</t>
  </si>
  <si>
    <t>Расходы на выплаты персоналу казенных учреждений</t>
  </si>
  <si>
    <t>Исполнение судебных актов</t>
  </si>
  <si>
    <t>НАЦИОНАЛЬНАЯ ОБОРОНА</t>
  </si>
  <si>
    <t>НАЦИОНАЛЬНАЯ БЕЗОПАСНОСТЬ И ПРАВООХРАНИТЕЛЬНАЯ ДЕЯТЕЛЬНОСТЬ</t>
  </si>
  <si>
    <t>НАЦИОНАЛЬНАЯ ЭКОНОМИКА</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</si>
  <si>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</si>
  <si>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ЖИЛИЩНО-КОММУНАЛЬНОЕ ХОЗЯЙСТВО</t>
  </si>
  <si>
    <t>ОБРАЗОВАНИЕ</t>
  </si>
  <si>
    <t>КУЛЬТУРА, КИНЕМАТОГРАФИЯ</t>
  </si>
  <si>
    <t>Предоставление субсидий бюджетным, автономным учреждениям и иным некоммерческим организациям</t>
  </si>
  <si>
    <t>Субсидии бюджетным учреждениям</t>
  </si>
  <si>
    <t>ФИЗИЧЕСКАЯ КУЛЬТУРА И СПОРТ</t>
  </si>
  <si>
    <t>Межбюджетные трансферты</t>
  </si>
  <si>
    <t>СОЦИАЛЬНАЯ ПОЛИТИКА</t>
  </si>
  <si>
    <t>Доходы бюджета - всего</t>
  </si>
  <si>
    <t>010</t>
  </si>
  <si>
    <t>НАЛОГОВЫЕ И НЕНАЛОГОВЫЕ ДОХОДЫ</t>
  </si>
  <si>
    <t>НАЛОГИ НА ПРИБЫЛЬ, ДОХОДЫ</t>
  </si>
  <si>
    <t>Налог на доходы физических лиц</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</si>
  <si>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</si>
  <si>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</si>
  <si>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</si>
  <si>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</si>
  <si>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</si>
  <si>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</si>
  <si>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Единый сельскохозяйственный налог</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</si>
  <si>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</si>
  <si>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</si>
  <si>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сельских поселений</t>
  </si>
  <si>
    <t>Земельный налог</t>
  </si>
  <si>
    <t>Земельный налог с организаций</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</si>
  <si>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</si>
  <si>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</si>
  <si>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</si>
  <si>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</si>
  <si>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</si>
  <si>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</si>
  <si>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</si>
  <si>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</si>
  <si>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</si>
  <si>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</si>
  <si>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</si>
  <si>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компенсации затрат государства</t>
  </si>
  <si>
    <t>Прочие доходы от компенсации затрат государства</t>
  </si>
  <si>
    <t>Прочие доходы от компенсации затрат бюджетов сельских поселений</t>
  </si>
  <si>
    <t>ДОХОДЫ ОТ ПРОДАЖИ МАТЕРИАЛЬНЫХ И НЕМАТЕРИАЛЬНЫХ АКТИВОВ</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</si>
  <si>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</si>
  <si>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</si>
  <si>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</si>
  <si>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</si>
  <si>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</si>
  <si>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Муниципальная программа "Благоустройство территории сельского поселения Хатанга"</t>
  </si>
  <si>
    <t>Муниципальная программа "Организация транспортного обслуживания отдельных категорий населения в селе Хатанга"</t>
  </si>
  <si>
    <t>Муниципальная программа "Создание условий для обеспечения жителей сельского поселения Хатанга услугами торговли"</t>
  </si>
  <si>
    <t>Муниципальная программа "Реформирование и модернизация жилищно-коммунального хозяйства и повышение энергетической эффективности в сельском поселении Хатанга"</t>
  </si>
  <si>
    <t>Муниципальная программа "Развитие молодежной политики на территории сельского поселения Хатанга"</t>
  </si>
  <si>
    <t>Муниципальная программа "Профилактика терроризма и минимизация последствий его проявления в сельском поселении Хатанга"</t>
  </si>
  <si>
    <t>Муниципальная программа "Развитие культуры в сельском поселении Хатанга"</t>
  </si>
  <si>
    <t>Муниципальная программа "Развитие физической культуры и спорта на территории сельского поселения Хатанга"</t>
  </si>
  <si>
    <t>Подпрограмма "Охрана водных ресурсов"</t>
  </si>
  <si>
    <t>Подпрограмма "Улично-дорожная сеть села Хатанга"</t>
  </si>
  <si>
    <t>Подпрограмма "Бензин по доступной цене для населения и сельскохозяйственных предприятий поселков сельского поселения Хатанга"</t>
  </si>
  <si>
    <t>Подпрограмма "Хлеб по доступной цене для населения в с. Хатанга"</t>
  </si>
  <si>
    <t>Подпрограмма "Создание условий для обеспечения населения села Хатанга бытовыми услугами"</t>
  </si>
  <si>
    <t>Подпрограмма "Комплексное благоустройство территорий сельского поселения Хатанга"</t>
  </si>
  <si>
    <t>Подпрограмма "Уличное освещение и улучшение условий проживания населения"</t>
  </si>
  <si>
    <t>Подпрограмма "Культурное наследие"</t>
  </si>
  <si>
    <t>Подпрограмма "Искусство и народное творчество"</t>
  </si>
  <si>
    <t>501</t>
  </si>
  <si>
    <t>530</t>
  </si>
  <si>
    <t>557</t>
  </si>
  <si>
    <t>558</t>
  </si>
  <si>
    <t>567</t>
  </si>
  <si>
    <t>01</t>
  </si>
  <si>
    <t>02</t>
  </si>
  <si>
    <t>03</t>
  </si>
  <si>
    <t>04</t>
  </si>
  <si>
    <t>05</t>
  </si>
  <si>
    <t>06</t>
  </si>
  <si>
    <t>07</t>
  </si>
  <si>
    <t>08</t>
  </si>
  <si>
    <t>09</t>
  </si>
  <si>
    <t>10</t>
  </si>
  <si>
    <t>11</t>
  </si>
  <si>
    <t>12</t>
  </si>
  <si>
    <t>13</t>
  </si>
  <si>
    <t>14</t>
  </si>
  <si>
    <t>16</t>
  </si>
  <si>
    <t>00</t>
  </si>
  <si>
    <t>2</t>
  </si>
  <si>
    <t>30</t>
  </si>
  <si>
    <t>1</t>
  </si>
  <si>
    <t>9000000000</t>
  </si>
  <si>
    <t xml:space="preserve">9400001010 </t>
  </si>
  <si>
    <t>9400010470</t>
  </si>
  <si>
    <t>9400001030</t>
  </si>
  <si>
    <t>9400001040</t>
  </si>
  <si>
    <t>9400003010</t>
  </si>
  <si>
    <t>9100059310</t>
  </si>
  <si>
    <t>9400003080</t>
  </si>
  <si>
    <t>9400003090</t>
  </si>
  <si>
    <t>9400003110</t>
  </si>
  <si>
    <t>9100051180</t>
  </si>
  <si>
    <t>0600000000</t>
  </si>
  <si>
    <t>0630000000</t>
  </si>
  <si>
    <t>0630016310</t>
  </si>
  <si>
    <t>0100000000</t>
  </si>
  <si>
    <t>0100006050</t>
  </si>
  <si>
    <t>9300006050</t>
  </si>
  <si>
    <t>0620000000</t>
  </si>
  <si>
    <t>0620016210</t>
  </si>
  <si>
    <t>0620016220</t>
  </si>
  <si>
    <t>0620016230</t>
  </si>
  <si>
    <t>0200000000</t>
  </si>
  <si>
    <t>0210000000</t>
  </si>
  <si>
    <t>0210012110</t>
  </si>
  <si>
    <t>06200S5080</t>
  </si>
  <si>
    <t>0220000000</t>
  </si>
  <si>
    <t>0220012210</t>
  </si>
  <si>
    <t>9300006060</t>
  </si>
  <si>
    <t>0900019010</t>
  </si>
  <si>
    <t>0700000000</t>
  </si>
  <si>
    <t>0710000000</t>
  </si>
  <si>
    <t>0710017110</t>
  </si>
  <si>
    <t>0610000000</t>
  </si>
  <si>
    <t>0610016110</t>
  </si>
  <si>
    <t>0610016120</t>
  </si>
  <si>
    <t>0750000000</t>
  </si>
  <si>
    <t>0750017510</t>
  </si>
  <si>
    <t>0790000000</t>
  </si>
  <si>
    <t>0790017920</t>
  </si>
  <si>
    <t>9400001050</t>
  </si>
  <si>
    <t>0500000000</t>
  </si>
  <si>
    <t>0500015010</t>
  </si>
  <si>
    <t>0800000000</t>
  </si>
  <si>
    <t>0800018010</t>
  </si>
  <si>
    <t>0300000000</t>
  </si>
  <si>
    <t>0310000000</t>
  </si>
  <si>
    <t>0310013110</t>
  </si>
  <si>
    <t>0310006070</t>
  </si>
  <si>
    <t>0310010470</t>
  </si>
  <si>
    <t>0310013120</t>
  </si>
  <si>
    <t>0310013230</t>
  </si>
  <si>
    <t>0310013240</t>
  </si>
  <si>
    <t>0310001030</t>
  </si>
  <si>
    <t>0400000000</t>
  </si>
  <si>
    <t>0400014010</t>
  </si>
  <si>
    <t>0320000000</t>
  </si>
  <si>
    <t>0320006010</t>
  </si>
  <si>
    <t>9400005010</t>
  </si>
  <si>
    <t>9400005020</t>
  </si>
  <si>
    <t>9400003060</t>
  </si>
  <si>
    <t>9400004010</t>
  </si>
  <si>
    <t>9400006120</t>
  </si>
  <si>
    <t>9400006150</t>
  </si>
  <si>
    <t>9400004020</t>
  </si>
  <si>
    <t>100</t>
  </si>
  <si>
    <t>120</t>
  </si>
  <si>
    <t>110</t>
  </si>
  <si>
    <t>200</t>
  </si>
  <si>
    <t>240</t>
  </si>
  <si>
    <t>000</t>
  </si>
  <si>
    <t>800</t>
  </si>
  <si>
    <t>810</t>
  </si>
  <si>
    <t>850</t>
  </si>
  <si>
    <t>880</t>
  </si>
  <si>
    <t>870</t>
  </si>
  <si>
    <t>500</t>
  </si>
  <si>
    <t>540</t>
  </si>
  <si>
    <t>300</t>
  </si>
  <si>
    <t>320</t>
  </si>
  <si>
    <t>830</t>
  </si>
  <si>
    <t>600</t>
  </si>
  <si>
    <t>610</t>
  </si>
  <si>
    <t xml:space="preserve">Обеспечение увеличения ежемесячного денежного поощрения выборных должностных лиц, лиц, замещающих иные муниципальные должности, муниципальных служащих и увеличения единовременной выплаты при предоставлении ежегодного оплачиваемого отпуска муниципальным служащим </t>
  </si>
  <si>
    <t>Расходы на мероприятия в области обеспечения капитального ремонта, реконструкции и строительства гидротехнических сооружений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 (за счет средств федерального и краевого бюджета)</t>
  </si>
  <si>
    <t xml:space="preserve">Реализация полномочий органов местного самоуправления сельского поселения Хатанга по организации содержания муниципального жилищного фонда в части утверждения краткосрочного плана реализации региональной программы капитального ремонта общего имущества в многоквартирных домах </t>
  </si>
  <si>
    <t>Изменения</t>
  </si>
  <si>
    <t>Код главного администратора доходов бюджета</t>
  </si>
  <si>
    <t>Код подвида доходов бюджетов</t>
  </si>
  <si>
    <t>группа доходов</t>
  </si>
  <si>
    <t>подгруппа доходов</t>
  </si>
  <si>
    <t>статья доходов</t>
  </si>
  <si>
    <t>подстатья доходов</t>
  </si>
  <si>
    <t>элемент доходов</t>
  </si>
  <si>
    <t>группа подвида доходов бюджетов</t>
  </si>
  <si>
    <t>аналитическая группа подвида доходов бюджетов</t>
  </si>
  <si>
    <t>0000</t>
  </si>
  <si>
    <t>182</t>
  </si>
  <si>
    <t>020</t>
  </si>
  <si>
    <t>030</t>
  </si>
  <si>
    <t>040</t>
  </si>
  <si>
    <t>230</t>
  </si>
  <si>
    <t>250</t>
  </si>
  <si>
    <t>260</t>
  </si>
  <si>
    <t>033</t>
  </si>
  <si>
    <t>043</t>
  </si>
  <si>
    <t>050</t>
  </si>
  <si>
    <t>025</t>
  </si>
  <si>
    <t>070</t>
  </si>
  <si>
    <t>075</t>
  </si>
  <si>
    <t>045</t>
  </si>
  <si>
    <t>130</t>
  </si>
  <si>
    <t>990</t>
  </si>
  <si>
    <t>995</t>
  </si>
  <si>
    <t>410</t>
  </si>
  <si>
    <t>053</t>
  </si>
  <si>
    <t>140</t>
  </si>
  <si>
    <t>151</t>
  </si>
  <si>
    <t>001</t>
  </si>
  <si>
    <t>35</t>
  </si>
  <si>
    <t>930</t>
  </si>
  <si>
    <t>118</t>
  </si>
  <si>
    <t>40</t>
  </si>
  <si>
    <t>014</t>
  </si>
  <si>
    <t>0002</t>
  </si>
  <si>
    <t>0004</t>
  </si>
  <si>
    <t>0005</t>
  </si>
  <si>
    <t>0006</t>
  </si>
  <si>
    <t>49</t>
  </si>
  <si>
    <t>999</t>
  </si>
  <si>
    <t>0001</t>
  </si>
  <si>
    <t>0003</t>
  </si>
  <si>
    <t>0160</t>
  </si>
  <si>
    <t>1031</t>
  </si>
  <si>
    <t>1047</t>
  </si>
  <si>
    <t>595</t>
  </si>
  <si>
    <t>1048</t>
  </si>
  <si>
    <t>5519</t>
  </si>
  <si>
    <t>7412</t>
  </si>
  <si>
    <t>Субвенции бюджетам на  государственную регистрацию актов гражданского состояния</t>
  </si>
  <si>
    <t xml:space="preserve">Субвенции бюджетам сельских поселений на  государственную регистрацию актов гражданского состояния </t>
  </si>
  <si>
    <t xml:space="preserve">Прочие межбюджетные трансферты, передаваемые бюджетам </t>
  </si>
  <si>
    <t xml:space="preserve">Прочие межбюджетные трансферты, передаваемые бюджетам сельских поселений </t>
  </si>
  <si>
    <t xml:space="preserve">Иные межбюджетные трансферты на мероприятия в области обеспечения капитального ремонта, реконструкции и строительства гидротехнических сооружений </t>
  </si>
  <si>
    <t>Иные межбюджетные трансферты на частичное финансирование (возмещение) расходов на персональные выплаты, устанавливаемые в целях повышения оплаты труда молодым специалистам, персональные выплаты, устанавливаемые с учетом опыта работы при наличии ученой степени, почетного звания, нагрудного знака (значка), по министерству финансов Красноярского края в рамках непрограммных расходов отдельных органов исполнительной власти</t>
  </si>
  <si>
    <t>Иные межбюджетные трансферты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 в рамках непрограммных расходов отдельных органов исполнительной власти</t>
  </si>
  <si>
    <t xml:space="preserve">Иные межбюджетные трансферты бюджетам  городских и сельских поселений Таймырского Долгано-Ненецкого муниципального района  за счет средств субсидии, предоставляемой из краевого бюджета, на частичное финансирование (возмещение) расходов на увеличение  размеров оплаты труда педагогическим работникам муниципальных учреждений дополнительного образования, реализующих программы дополнительного образования детей, и непосредственно осуществляющих тренировочный процесс работников муниципальных спортивных школ, реализующих программы спортивной подготовки </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</si>
  <si>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</si>
  <si>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</si>
  <si>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</si>
  <si>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</si>
  <si>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Наименование кода поступлений в бюджет, группы, подгруппы, статьи, подстатьи, элемента, группы подвида, аналитической группы подвида доходов</t>
  </si>
  <si>
    <t>(рублей)</t>
  </si>
  <si>
    <t>Подстатья</t>
  </si>
  <si>
    <t>Элемент</t>
  </si>
  <si>
    <t>Бюджетные кредиты от других бюджетов бюджетной системы Российской Федерации</t>
  </si>
  <si>
    <t>700</t>
  </si>
  <si>
    <t>Получение бюджетных кредитов от других  бюджетов бюджетной системы Российской  Федерации в валюте Российской Федерации</t>
  </si>
  <si>
    <t>710</t>
  </si>
  <si>
    <t>Получение кредитов от других бюджетов  бюджетной системы Российской Федерации  бюджетами поселений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</si>
  <si>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</si>
  <si>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бюджетом поселения   кредитов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</si>
  <si>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</si>
  <si>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</si>
  <si>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</si>
  <si>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510</t>
  </si>
  <si>
    <t>Увеличение прочих остатков денежных средств бюджетов</t>
  </si>
  <si>
    <t>Увеличение прочих остатков денежных средств бюджетов сельских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</si>
  <si>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</si>
  <si>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</si>
  <si>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</si>
  <si>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сельских поселений</t>
  </si>
  <si>
    <t xml:space="preserve">Всего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</si>
  <si>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</si>
  <si>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0310006020</t>
  </si>
  <si>
    <t>Программные расходы</t>
  </si>
  <si>
    <t>Изменения 1</t>
  </si>
  <si>
    <t>Изменения 2</t>
  </si>
  <si>
    <t>Изменения 3</t>
  </si>
  <si>
    <t>Изменения 4</t>
  </si>
  <si>
    <t>Изменения 5</t>
  </si>
  <si>
    <t>Изменения 6</t>
  </si>
  <si>
    <t>Закупка товаров, работ и услуг для государственных (муниципальных) нужд</t>
  </si>
  <si>
    <t xml:space="preserve">Муниципальная программа "Формирование современной сельской среды на 2018-2022 годы на территории сельского поселения Хатанга" </t>
  </si>
  <si>
    <t>Создание наиболее благоприятных и комфортных условий жизнедеятельности населения на территории сельского поселения Хатанга</t>
  </si>
  <si>
    <t>1000000000</t>
  </si>
  <si>
    <t>1000010010</t>
  </si>
  <si>
    <t>Предупреждение опасного поведения участников дорожного движения и профилактика дорожно-транспортных происшествий</t>
  </si>
  <si>
    <t>1100011010</t>
  </si>
  <si>
    <t>1100000000</t>
  </si>
  <si>
    <t>0310013260</t>
  </si>
  <si>
    <t>0610016130</t>
  </si>
  <si>
    <t>Расходы на мероприятия в области обеспечения капитального ремонта, реконструкции и строительства гидротехнических сооружений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 (софинансирование за счет местного бюджета)</t>
  </si>
  <si>
    <t>0310013300</t>
  </si>
  <si>
    <t>06300L016Б</t>
  </si>
  <si>
    <t>Приобретение лыжных комплектов для проведения ежегодного всероссийского лыжного забега "Лыжня России" в поселках сельского поселения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</si>
  <si>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</si>
  <si>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Условно утвержденные расходы</t>
  </si>
  <si>
    <t xml:space="preserve">Код раздела
</t>
  </si>
  <si>
    <t xml:space="preserve">Код подраздела
</t>
  </si>
  <si>
    <t xml:space="preserve">Код вида расходов
</t>
  </si>
  <si>
    <t xml:space="preserve">Код целевой статьи
</t>
  </si>
  <si>
    <t xml:space="preserve"> Наименование </t>
  </si>
  <si>
    <t xml:space="preserve"> Наименование</t>
  </si>
  <si>
    <t>Код главного распорядителя бюджетных средств</t>
  </si>
  <si>
    <t>Код вида доходов бюджетов</t>
  </si>
  <si>
    <r>
      <rPr>
        <b/>
        <sz val="10"/>
        <rFont val="Times New Roman"/>
        <family val="1"/>
        <charset val="204"/>
      </rPr>
      <t>Приложение 1</t>
    </r>
    <r>
      <rPr>
        <sz val="10"/>
        <rFont val="Times New Roman"/>
        <family val="1"/>
        <charset val="204"/>
      </rPr>
      <t xml:space="preserve">
</t>
    </r>
  </si>
  <si>
    <r>
      <rPr>
        <b/>
        <sz val="10"/>
        <rFont val="Times New Roman"/>
        <family val="1"/>
        <charset val="204"/>
      </rPr>
      <t>Приложение 5</t>
    </r>
    <r>
      <rPr>
        <sz val="10"/>
        <rFont val="Times New Roman"/>
        <family val="1"/>
        <charset val="204"/>
      </rPr>
      <t xml:space="preserve">
</t>
    </r>
  </si>
  <si>
    <t>Статья</t>
  </si>
  <si>
    <t>150</t>
  </si>
  <si>
    <t>ДОХОДЫ ОТ ОКАЗАНИЯ ПЛАТНЫХ УСЛУГ И КОМПЕНСАЦИИ ЗАТРАТ ГОСУДАРСТВА</t>
  </si>
  <si>
    <t xml:space="preserve">Расходы на реализацию мероприятий муниципальной программы «Развитие культуры и туризма в Таймырском Долгано-Ненецком муниципальном районе» </t>
  </si>
  <si>
    <t>Расходы на реализацию соглашений о передаче органам местного самоуправления сельских поселений отдельных  полномочий органов местного самоуправления Таймырского Долгано-Ненецкого муниципального района, предусмотренных п. 20 ст. 14 Федерального закона от 06.10.2003 №131-ФЗ «Об общих принципах организации местного самоуправления в Российской Федерации»</t>
  </si>
  <si>
    <t>Реализация полномочий органов местного самоуправления сельского поселения Хатанга в части организации и обеспечения проведения капитального ремонта здания, расположенного по адресу: с. Хатанга, ул. Советская, д. 14</t>
  </si>
  <si>
    <t>9400006320</t>
  </si>
  <si>
    <t>Непрограммные расходы по осуществлению выполнения государственных полномочий</t>
  </si>
  <si>
    <t>9400000000</t>
  </si>
  <si>
    <t>9300000000</t>
  </si>
  <si>
    <t>Непрограммные расходы на осуществление части полномочий по решению вопросов местного значения, передаваемые бюджетам сельских поселений из бюджетов муниципальных районов</t>
  </si>
  <si>
    <t>Непрограммные расходы муниципального образования</t>
  </si>
  <si>
    <t>94000S4120</t>
  </si>
  <si>
    <t>9400006040</t>
  </si>
  <si>
    <t>Код группы источника финансирования дефицитов бюджетов</t>
  </si>
  <si>
    <t>Код подгруппы источника финансирования дефицитов бюджетов</t>
  </si>
  <si>
    <t>Код статьи источника финансирования дефицитов бюджетов</t>
  </si>
  <si>
    <t>Код вида источника финансирования дефицитов бюджетов</t>
  </si>
  <si>
    <t>Подвид источника финансирования дефицитов бюджетов</t>
  </si>
  <si>
    <t xml:space="preserve">Наименование кода поступлений в бюджет, группы, подгруппы, статьи, подстатьи, элемента, подвида, аналитической группы вида источника финансирования дефицитов бюджетов
</t>
  </si>
  <si>
    <t>Государственная регистрация актов гражданского состояния</t>
  </si>
  <si>
    <t>03100S4880</t>
  </si>
  <si>
    <t>7488</t>
  </si>
  <si>
    <t xml:space="preserve">Код главного администратора источников финансирования дефицитов бюджетов </t>
  </si>
  <si>
    <t>Расходы на реализацию соглашений о передаче органам местного самоуправления сельских поселений отдельных  полномочий органов местного самоуправления Таймырского Долгано-Ненецкого муниципального района по созданию условий для предоставления транспортных услуг населению и организации транспортного обслуживания населения в границах поселения в соответствии с заключенными соглашениями</t>
  </si>
  <si>
    <t>Реализация полномочий органов местного самоуправления Таймырского Долгано-Ненецкого муниципального района по организации библиотечного обслуживания населения, комплектованию и обеспечению сохранности библиотечных фондов библиотек поселений в соответствии с заключенными соглашениями</t>
  </si>
  <si>
    <t>Код раздела</t>
  </si>
  <si>
    <t>Код подраздела</t>
  </si>
  <si>
    <t>Код целевой статьи</t>
  </si>
  <si>
    <t>Код вида расходов</t>
  </si>
  <si>
    <t>Аналитическая группа вида источника финансирования дефицитов бюджетов</t>
  </si>
  <si>
    <t>0790017930</t>
  </si>
  <si>
    <t>Работы по формированию проекта межевания и планирования территории под строительство очистных сооружений хозяйственно-бытовых сточных вод в селе Хатанга</t>
  </si>
  <si>
    <t>231</t>
  </si>
  <si>
    <t>251</t>
  </si>
  <si>
    <t>261</t>
  </si>
  <si>
    <r>
      <rPr>
        <b/>
        <sz val="10"/>
        <rFont val="Times New Roman"/>
        <family val="1"/>
        <charset val="204"/>
      </rPr>
      <t>Приложение 2</t>
    </r>
    <r>
      <rPr>
        <sz val="10"/>
        <rFont val="Times New Roman"/>
        <family val="1"/>
        <charset val="204"/>
      </rPr>
      <t xml:space="preserve">
</t>
    </r>
  </si>
  <si>
    <r>
      <rPr>
        <b/>
        <sz val="10"/>
        <rFont val="Times New Roman"/>
        <family val="1"/>
        <charset val="204"/>
      </rPr>
      <t>Приложение 4</t>
    </r>
    <r>
      <rPr>
        <sz val="10"/>
        <rFont val="Times New Roman"/>
        <family val="1"/>
        <charset val="204"/>
      </rPr>
      <t xml:space="preserve">
</t>
    </r>
  </si>
  <si>
    <t>9100075140</t>
  </si>
  <si>
    <t>03100L4670</t>
  </si>
  <si>
    <t>4670</t>
  </si>
  <si>
    <t>0630016320</t>
  </si>
  <si>
    <t>0310013210</t>
  </si>
  <si>
    <t>0310013220</t>
  </si>
  <si>
    <t>Расходы на реализацию мероприятий по строительству и реконструкции (модернизации) объектов питьевого водоснабжения в рамках подпрограммы «Чистая вода» государственной программы «Реформирование и модернизация жилищно-коммунального хозяйства и повышение энергетической эффективности» (за счет средств федерального и краевого бюджета)</t>
  </si>
  <si>
    <t>Расходы на реализацию мероприятий по строительству и реконструкции (модернизации) объектов питьевого водоснабжения в рамках подпрограммы «Чистая вода» государственной программы «Реформирование и модернизация жилищно-коммунального хозяйства и повышение энергетической эффективности» (софинансирование за счет местного бюджета)</t>
  </si>
  <si>
    <t xml:space="preserve">Авторский надзор за объектом строительства </t>
  </si>
  <si>
    <t>0790002430</t>
  </si>
  <si>
    <t>079G552430</t>
  </si>
  <si>
    <t>5243</t>
  </si>
  <si>
    <t>Авторский надзор за объектом строительства станции 2-го подъема с комплексом очистки и обезвреживания холодной воды для с.Хатанга</t>
  </si>
  <si>
    <t>9400003070</t>
  </si>
  <si>
    <t>9400005030</t>
  </si>
  <si>
    <t>Расходы на поддержку отрасли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(за счет средств федерального бюджета)</t>
  </si>
  <si>
    <t>Расходы на поддержку отрасли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(за счет средств  краевого бюджета)</t>
  </si>
  <si>
    <t xml:space="preserve">Расходы на поддержку отрасли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(софинансирование за счет местного бюджета) </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</si>
  <si>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реализацию полномочий органов местного самоуправления Таймырского Долгано-Ненецкого муниципального района по организации библиотечного обслуживания населения, комплектованию и обеспечению сохранности библиотечных фондов библиотек поселений в соответствии с заключенными соглашениями с сельскими поселениями)</t>
  </si>
  <si>
    <t>Налоговые доходы</t>
  </si>
  <si>
    <t>Неналоговые доходы</t>
  </si>
  <si>
    <t>9100000000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</si>
  <si>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реализацию полномочий органов местного самоуправления Таймырского Долгано-Ненецкого муниципального района по организации предоставления дополнительного образования в соответствии с заключенными соглашениями с сельскими поселениями)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</si>
  <si>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реализацию полномочий органов местного самоуправления Таймырского Долгано-Ненецкого муниципального района по созданию условий для предоставления транспортных услуг населению и организации транспортного обслуживания населения в границах поселения в соответствии с заключенными соглашениями с сельскими поселениями)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</si>
  <si>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реализацию полномочий органов местного самоуправления Таймырского Долгано-Ненецкого муниципального района по утверждению генеральных планов поселения, правил землепользования и застройки, утверждению подготовленной на основе генеральных планов поселения документации по планировке территории, выдаче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утверждению местных нормативов градостроительного проектирования поселений, резервированию земель и изъятию земельных участков в границах поселения для муниципальных нужд, осуществлению муниципального земельного контроля в границах поселения, осуществлению в случаях, предусмотренных Градостроительным кодексом Российской Федерации, осмотров зданий, сооружений и выдаче рекомендаций об устранении выявленных в ходе таких осмотров нарушений в соответствии с заключенными соглашениями с сельскими поселениями)</t>
  </si>
  <si>
    <t>Прочие межбюджетные трансферты, передаваемые бюджетам сельских поселений (иные межбюджетные трансферты бюджетам сельских поселений общего характера)</t>
  </si>
  <si>
    <t>Прочие межбюджетные трансферты, передаваемые бюджетам сельских поселений (на реализацию мероприятий муниципальной  программы «Развитие культуры и туризма в Таймырском Долгано-Ненецком муниципальном районе» сельских поселений)</t>
  </si>
  <si>
    <t>Прочие межбюджетные трансферты, передаваемые бюджетам сельских поселений (по созданию и обеспечению деятельности административных комиссий сельских поселений)</t>
  </si>
  <si>
    <t>Прочие межбюджетные трансферты, передаваемые бюджетам сельских поселений (на реализацию мероприятий по строительству и реконструкции (модернизации) объектов питьевого водоснабжения)</t>
  </si>
  <si>
    <t>БЕЗВОЗМЕЗДНЫЕ ПОСТУПЛЕНИЯ ОТ НЕГОСУДАРСТВЕННЫХ ОРГАНИЗАЦИЙ</t>
  </si>
  <si>
    <t>Безвозмездные поступления от негосударственных организаций в бюджеты сельских поселений</t>
  </si>
  <si>
    <t>Предоставление негосударственными организациями грантов для получателей средств бюджетов сельских поселений</t>
  </si>
  <si>
    <t>Расходы на реализацию социально значимого проекта "Театр+музыка" в соответствии с договором пожертвования денежных средств ЗФ ПАО "ГМК "Норильский никель"</t>
  </si>
  <si>
    <t>0320006020</t>
  </si>
  <si>
    <t>Подпрограмма  "Модернизация системы водоснабжения и водоотведения"</t>
  </si>
  <si>
    <t>Социальное обеспечение населения</t>
  </si>
  <si>
    <r>
      <rPr>
        <b/>
        <sz val="10"/>
        <rFont val="Times New Roman"/>
        <family val="1"/>
        <charset val="204"/>
      </rPr>
      <t>Приложение 3</t>
    </r>
    <r>
      <rPr>
        <sz val="10"/>
        <rFont val="Times New Roman"/>
        <family val="1"/>
        <charset val="204"/>
      </rPr>
      <t xml:space="preserve">
</t>
    </r>
  </si>
  <si>
    <t>1060</t>
  </si>
  <si>
    <t>Прочие межбюджетные трансферты, передаваемые бюджетам городских поселений (на реализацию мероприятий, направленных на повышение безопасности дорожного движения, за счет средств дорожного фонда Красноярского края)</t>
  </si>
  <si>
    <t>062R310601</t>
  </si>
  <si>
    <t>7745</t>
  </si>
  <si>
    <t>1036</t>
  </si>
  <si>
    <t>Прочие межбюджетные трансферты, передаваемые бюджетам сельских поселений (предоставление иных межбюджетных трансфертов бюджетам муниципальных образований за содействие развитию налогового потенциала в рамках подпрограммы «Содействие развитию налогового потенциала муниципальных образований» государственной программы Красноярского края «Содействие развитию местного самоуправления»)</t>
  </si>
  <si>
    <t>Прочие межбюджетные трансферты, передаваемые бюджетам сельских поселений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t>
  </si>
  <si>
    <t xml:space="preserve"> 9400010360</t>
  </si>
  <si>
    <t>Расходы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t>
  </si>
  <si>
    <t>9400010360</t>
  </si>
  <si>
    <t>065</t>
  </si>
  <si>
    <t>Доходы, поступающие в порядке возмещения расходов, понесенных в связи с эксплуатацией имущества сельских поселений</t>
  </si>
  <si>
    <t>Прочие межбюджетные трансферты, передаваемые бюджетам сельских поселений (на поддержку отрасли культуры)</t>
  </si>
  <si>
    <t>Прочие межбюджетные трансферты, передаваемые бюджетам сельских поселений (на обеспечение первичных мер пожарной безопасности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</si>
  <si>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Прочие межбюджетные трансферты, передаваемые бюджетам сельских поселений (на комплектование книжных фондов библиотек муниципальных образований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</si>
  <si>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060</t>
  </si>
  <si>
    <t>Доходы, поступающие в порядке возмещения расходов, понесенных в связи с эксплуатацией имущества</t>
  </si>
  <si>
    <t>Закупка товаров, работ и услуг для обеспечения государственных (муниципальных) нужд</t>
  </si>
  <si>
    <t xml:space="preserve">Иные закупки товаров, работ и услуг для обеспечения государственных (муниципальных) нужд
</t>
  </si>
  <si>
    <t>Выполнение текущих ремонтных работ системы отопления в муниципальном нежилом помещении Территориального отдела п. Кресты администрации сельского поселения Хатанга</t>
  </si>
  <si>
    <t>Перед.полн.в район</t>
  </si>
  <si>
    <t>Перед.полн.из района</t>
  </si>
  <si>
    <t>Защита населения и территории от чрезвычайных ситуаций природного и техногенного характера, пожарная безопасность</t>
  </si>
  <si>
    <t>Профессиональная подготовка, переподготовка и повышение квалификации</t>
  </si>
  <si>
    <t>9400001060</t>
  </si>
  <si>
    <t>Расходы на содержание муниципального казенного учреждения осуществляющего организацию и ведение бухгалтерского учета и отчетности, информационно-техническое и административно-хозяйственное обеспечение деятельности муниципальных учреждений поселения</t>
  </si>
  <si>
    <t>06200S5089</t>
  </si>
  <si>
    <t>94000S4129</t>
  </si>
  <si>
    <t>Расходы на обеспечение первичных мер пожарной безопасности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</si>
  <si>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Софинансирование расходов на обеспечение первичных мер пожарной безопасности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 за счет местного бюджета</t>
  </si>
  <si>
    <t>Софинансирование расходов на содержание автомобильных дорог общего пользования местного значения за счет средств дорожного фонда Красноярского края в рамках подпрограммы " Дороги Красноярья" государственной программы Красноярского края "Развитие транспортной системы" за счет местного бюджета</t>
  </si>
  <si>
    <t>0610016140</t>
  </si>
  <si>
    <t>9400003030</t>
  </si>
  <si>
    <t>9400001020</t>
  </si>
  <si>
    <t>Расходы на ремонт центрального сквера "Северный островок"</t>
  </si>
  <si>
    <t>Расходы на комплектование книжных фондов библиотек муниципальных образований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(за счет средств краевого бюджета)</t>
  </si>
  <si>
    <t>2024 год</t>
  </si>
  <si>
    <t xml:space="preserve">Содержание автомобильных дорог общего пользования местного значения </t>
  </si>
  <si>
    <t>Доходы 
бюджета 
2024 года</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</si>
  <si>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</si>
  <si>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</si>
  <si>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</si>
  <si>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</si>
  <si>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</si>
  <si>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</si>
  <si>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</si>
  <si>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Дотации на выравнивание бюджетной обеспеченности из бюджетов муниципальных районов, городских округов с внутригородским делением</t>
  </si>
  <si>
    <t>Дотации бюджетам сельских поселений на выравнивание бюджетной обеспеченности из бюджетов муниципальных районов</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</si>
  <si>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</si>
  <si>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</si>
  <si>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20</t>
  </si>
  <si>
    <t>Субсидии бюджетам бюджетной системы Российской Федерации (межбюджетные субсидии)</t>
  </si>
  <si>
    <t>302</t>
  </si>
  <si>
    <t>0780000000</t>
  </si>
  <si>
    <t>078F367483</t>
  </si>
  <si>
    <t>078F367484</t>
  </si>
  <si>
    <t>Расходы на 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краевого бюджета)</t>
  </si>
  <si>
    <t>Расходы на 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местного бюджета)</t>
  </si>
  <si>
    <t>Расходы на 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местного бюджета)</t>
  </si>
  <si>
    <t>Сумма</t>
  </si>
  <si>
    <t>Остаток на 01.01.2022 год</t>
  </si>
  <si>
    <t>310</t>
  </si>
  <si>
    <t>Публичные нормативные социальные выплаты гражданам</t>
  </si>
  <si>
    <t xml:space="preserve">Сумма 
на 2024 год </t>
  </si>
  <si>
    <t>Расходы на комплектование книжных фондов библиотек муниципальных образований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(софинансирование за счет районного бюджета)</t>
  </si>
  <si>
    <t>Расходы на осуществление первичного воинского учета органами местного самоуправления поселений, муниципальных и городских округов</t>
  </si>
  <si>
    <t>9400003150</t>
  </si>
  <si>
    <t>Расходы на 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краевого бюджета)</t>
  </si>
  <si>
    <t>Расходы на 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(за счет средств федерального и краевого бюджета)</t>
  </si>
  <si>
    <t>9400005050</t>
  </si>
  <si>
    <t>Доставка двух дизельных электростанций для п. Сындасско</t>
  </si>
  <si>
    <t>9400009821</t>
  </si>
  <si>
    <t>Приобретение и доставка  коммунальной техники</t>
  </si>
  <si>
    <t>Доходы от продажи квартир, находящихся в собственности сельских поселений</t>
  </si>
  <si>
    <t>9400003130</t>
  </si>
  <si>
    <t>0320009850</t>
  </si>
  <si>
    <t>Расходы на повышение оплаты труда отдельным категориям работников бюджетной сферы осуществляемые за счет иных дотаций, предоставляемых из краевого бюджета с установлением условий их предоставления</t>
  </si>
  <si>
    <t>0310009850</t>
  </si>
  <si>
    <t>9400009850</t>
  </si>
  <si>
    <t>Прочие межбюджетные трансферты, передаваемые бюджетам сельских поселений ( на обеспечение развития и укрепления материально-технической базы домов культуры в населенных пунктах с числом жителей до 50 тысяч человек)</t>
  </si>
  <si>
    <t>Дотационность</t>
  </si>
  <si>
    <t>079F552431</t>
  </si>
  <si>
    <t>Расходы за содействие развитию налогового потенциала в рамках подпрограммы «Содействие развитию налогового потенциала муниципальных образований» государственной программы Красноярского края «Содействие развитию местного самоуправления» (за счет средств краевого бюджета)</t>
  </si>
  <si>
    <t>0610077450</t>
  </si>
  <si>
    <t>Расходы на повышение оплаты труда отдельным категориям работников бюджетной сферы, осуществляемые за счет иных дотаций, предоставляемых из краевого бюджета с установлением условий их предоставления</t>
  </si>
  <si>
    <t>Проведение мероприятий, связанных с выполнением плана первоочередных мероприятий по улучшению среды проживания и повышения качества жизни в населенных пунктах муниципального образования «Сельское поселение Хатанга»</t>
  </si>
  <si>
    <t>Подпрограмма "Переход на отпуск горячей и холодной воды потребителям, проживающим в муниципальном жилом фонде, в соответствии с показаниями индивидуальных приборов учёта"</t>
  </si>
  <si>
    <t>Установка индивидуальных приборов учёта используемых коммунальных ресурсов в жилых помещениях, находящихся в собственности сельского поселения Хатанга</t>
  </si>
  <si>
    <t>0760000000</t>
  </si>
  <si>
    <t>0760017610</t>
  </si>
  <si>
    <t>9400005040</t>
  </si>
  <si>
    <t xml:space="preserve">Разработка технических заключений по результатам обследования технического состояния строительных конструкций жилых многоквартирных домов </t>
  </si>
  <si>
    <t>Проведение инвентаризации стационарных источников и выбросов загрязняющих веществ в атмосферный воздух и постановке объектов, оказывающих негативное воздействие на окружающую среду на государственный учет</t>
  </si>
  <si>
    <t>Проведение химического анализа воды из Хатангского залива</t>
  </si>
  <si>
    <t>Изыскательские, проектные работы, экспертиза ПСД на строительство 16-квартирного жилого дома в с. Хатанга</t>
  </si>
  <si>
    <t>9400003020</t>
  </si>
  <si>
    <t>Государственная экспертиза ПСД «Очистные  сооружения хозяйственно-бытовых  сточных  вод  в  селе  Хатанга  Таймырского  Долгано-Ненецкого муниципального района  Красноярского  края»</t>
  </si>
  <si>
    <t>0790017940</t>
  </si>
  <si>
    <t>Другие вопросы в области охраны окружающей среды</t>
  </si>
  <si>
    <t>ОХРАНА ОКРУЖАЮЩЕЙ СРЕДЫ</t>
  </si>
  <si>
    <t>1034</t>
  </si>
  <si>
    <t>0310010340</t>
  </si>
  <si>
    <t>0320010340</t>
  </si>
  <si>
    <t>9400010340</t>
  </si>
  <si>
    <t>Прочие межбюджетные трансферты, передаваемые бюджетам сельских поселений (на финансовое обеспечение (возмещение) расходных обязательств муниципальных образований, связанных с увеличением с 1 июня 2022 года региональных выплат, по министерству финансов Красноярского края в рамках непрограммных расходов отдельных органов исполнительной власти)</t>
  </si>
  <si>
    <t>Расходы на финансовое обеспечение (возмещение) расходных обязательств муниципальных образований, связанных с увеличением с 1 июня 2022 года региональных выплат, по министерству финансов Красноярского края в рамках непрограммных расходов отдельных органов исполнительной власти</t>
  </si>
  <si>
    <t>9400003040</t>
  </si>
  <si>
    <t>0310013250</t>
  </si>
  <si>
    <t>2025 год</t>
  </si>
  <si>
    <t>Доходы 
бюджета 
2025 года</t>
  </si>
  <si>
    <t>Сумма
 на 2025 год</t>
  </si>
  <si>
    <t xml:space="preserve">Сумма 
на 2025 год </t>
  </si>
  <si>
    <t>Уличное освещение</t>
  </si>
  <si>
    <t>Приобретение механики сцены в Дом культуры с. Хатанга МБУК "КДК"</t>
  </si>
  <si>
    <t>Текущий ремонт сельского дома культуры п. Сындасско МБУК «Хатангский культурно-досуговый комплекс»</t>
  </si>
  <si>
    <t>9400003140</t>
  </si>
  <si>
    <t>Расходы на выполнение текущих ремонтных работ системы отопления в муниципальном нежилом помещении (Территориальный отдел п. Хета администрации с.п. Хатанга)</t>
  </si>
  <si>
    <t>Содержание и обслуживание двух мобильных моргов в п. Попигай, п. Сындасско</t>
  </si>
  <si>
    <t>Приобретение и доставка газонного ограждения на благоустройство мест общего пользования (Стела воинам погибшим в ВОВ 1941 -1945гг., расположенная в с. Хатанга, ул. Аэропортовская, 9 )</t>
  </si>
  <si>
    <t>Связь и информатика</t>
  </si>
  <si>
    <t>7645</t>
  </si>
  <si>
    <t>080</t>
  </si>
  <si>
    <t>Муниципальная программа "Формирование законопослушного поведения участников дорожного движения на территории сельского поселения Хатанга"</t>
  </si>
  <si>
    <t>Выполнение работ по сносу многоквартирного дома, признанного аварийным и строений, непригодных для эксплуатации</t>
  </si>
  <si>
    <t>Обеспечение проведения профилактики терроризма и минимизация последствий его проявления в сельском поселении Хатанга</t>
  </si>
  <si>
    <t>Расходы на 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(софинансирование за счет средств местного бюджета)</t>
  </si>
  <si>
    <t>Возмещение транспортных затрат по доставке бензина для реализации населению и сельскохозяйственным предприятиям из с. Хатанга в поселки сельского поселения Хатанга</t>
  </si>
  <si>
    <t>Доходы от продажи квартир</t>
  </si>
  <si>
    <t>29</t>
  </si>
  <si>
    <t>Прочие субсидии</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</si>
  <si>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</si>
  <si>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</si>
  <si>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</si>
  <si>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</si>
  <si>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Прочие субсидии бюджетам сельских поселений (субсидия бюджету сельского поселения Хатанга Таймырского Долгано-Ненецкого муниципального района на улучшение услуг связи в рамках подпрограммы «Инфраструктура информационного общества и электронного правительства» государственной программы Красноярского края «Развитие информационного общества»)</t>
  </si>
  <si>
    <t>Налог на доходы физических лиц с доходов, полученных физическими лицами в соответствии со статьей 228 Налогового кодекса Российской Федерации</t>
  </si>
  <si>
    <t>Прочие субсидии бюджетам сельских поселений</t>
  </si>
  <si>
    <t>Муниципальная программа "Развитие культуры и туризма  в сельском поселении Хатанга"</t>
  </si>
  <si>
    <t>Дотации бюджетам бюджетной системы Российской Федерации</t>
  </si>
  <si>
    <t>Субвенции бюджетам бюджетной системы Российской Федерации</t>
  </si>
  <si>
    <t>06200S3950</t>
  </si>
  <si>
    <t>Расходы на осуществление дорожной деятельности в целях решения задач социально-экономического развития территорий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</si>
  <si>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Софинансирование расходов на осуществление дорожной деятельности в целях решения задач социально-экономического развития территорий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</si>
  <si>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06200S3959</t>
  </si>
  <si>
    <t>Расходы на реализацию мероприятий, направленных на повышение безопасности дорожного движения, за счет средств дорожного фонда Красноярского края в рамках подпрограммы «Региональные проекты в области дорожного хозяйства и повышения безопасности дорожного движения, реализуемые в рамках национальных проектов» государственной программы Красноярского края «Развитие транспортной системы» (софинансирование за счет местного бюджета)</t>
  </si>
  <si>
    <t>Расходы на реализацию мероприятий, направленных на повышение безопасности дорожного движения, за счет средств дорожного фонда Красноярского края в рамках подпрограммы «Региональные проекты в области дорожного хозяйства и повышения безопасности дорожного движения, реализуемые в рамках национальных проектов» государственной программы Красноярского края «Развитие транспортной системы» (за счет средств краевого бюджета)</t>
  </si>
  <si>
    <t>400</t>
  </si>
  <si>
    <t>Капитальные вложения в объекты государственной (муниципальной) собственности</t>
  </si>
  <si>
    <t>Бюджетные инвестиции</t>
  </si>
  <si>
    <t>03100S6410</t>
  </si>
  <si>
    <t>03100S6419</t>
  </si>
  <si>
    <t xml:space="preserve">Софинансирование расходов на реализацию мероприятий по поддержке местных инициатив, в рамках подпрограммы «Поддержка местных инициатив» государственной программы Красноярского края «Содействие развитию местного самоуправления» </t>
  </si>
  <si>
    <t>Муниципальная программа "Развитие культуры и туризма в сельском поселении Хатанга"</t>
  </si>
  <si>
    <t>94000S6451</t>
  </si>
  <si>
    <t>Расходы на улучшение услуг связи в рамках подпрограммы «Инфраструктура информационного общества и электронного правительства» государственной программы Красноярского края «Развитие информационного общества»  (за счет средств краевого бюджета)</t>
  </si>
  <si>
    <t>Подпрограмма "Переселение граждан из аварийного жилищного фонда в сельском поселении Хатанга"</t>
  </si>
  <si>
    <t>Проведение лабораторных исследований проб почвы с гигиенической оценкой результатов</t>
  </si>
  <si>
    <t>0310003030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</si>
  <si>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</si>
  <si>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7678</t>
  </si>
  <si>
    <t>Прочие субсидии бюджетам сельских поселений (субсидия бюджету сельского поселения Хатанга Таймырского Долгано-Ненецкого муниципального района на проведение работ по сохранению объекта культурного наследия регионального значения в рамках подпрограммы " Сохранение культурного наследия" государственной программы Красноярского края "Развитие культуры и туризма")</t>
  </si>
  <si>
    <t>03100S6780</t>
  </si>
  <si>
    <t>Расходы на проведение работ по сохранению объекта культурного наследия регионального значения в рамках подпрограммы "Сохранение культурного наследия" государственной программы Красноярского края "Развитие культуры и туризма"  (за счет средств краевого бюджета)</t>
  </si>
  <si>
    <t>Расходы на проведение работ по сохранению объекта культурного наследия регионального значения в рамках подпрограммы "Сохранение культурного наследия" государственной программы Красноярского края "Развитие культуры и туризма"  (за счет средств местного бюджета)</t>
  </si>
  <si>
    <t>03100L5190</t>
  </si>
  <si>
    <t>9400003120</t>
  </si>
  <si>
    <t>Проведение инвентаризации кладбищ в населенных пунктах сельского поселения Хатанга</t>
  </si>
  <si>
    <t>Разработка и согласование декларации безопасности гидротехнических сооружений</t>
  </si>
  <si>
    <t>Проведение технической инвентаризации и выполнение кадастровых работ в отношении автомобильных дорог местного значения в поселках сельского поселения Хатанга</t>
  </si>
  <si>
    <t>Проведение ремонтных работ по установке оконных блоков из ПВХ профилей в помещениях централизованной бухгалтерии МБУК "КДК"</t>
  </si>
  <si>
    <t xml:space="preserve">Актуализация схем водоснабжения, водоотведения и теплоснабжения  села Хатанга Таймырского Долгано-Ненецкого муниципального района Красноярского края на 2015-2025 годы </t>
  </si>
  <si>
    <t>03100S4840</t>
  </si>
  <si>
    <t>Расходы на создание (реконструкцию) и капитальный ремонт культурно-досуговых учреждений в сельской местности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(за счет средств краевого бюджета)</t>
  </si>
  <si>
    <t xml:space="preserve">Расходы на создание (реконструкцию) и капитальный ремонт культурно-досуговых учреждений в сельской местности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(софинансирование за счет местного бюджета) </t>
  </si>
  <si>
    <t>Расходы на реализацию мероприятий по поддержке местных инициатив, в рамках подпрограммы «Поддержка местных инициатив» государственной программы Красноярского края «Содействие развитию местного самоуправления»  (за счет средств  краевого бюджета)</t>
  </si>
  <si>
    <t>Подпрограмма "Модернизация системы водоснабжения"</t>
  </si>
  <si>
    <t>9400003050</t>
  </si>
  <si>
    <t>Расходы на ликвидацию несанкционированных свалок</t>
  </si>
  <si>
    <t>Расходы на обеспечение мероприятий по переселению граждан из аварийного жилищного фонда за счет средств государственной корпорации- Фонда содействия реформированию жилищно-коммунального хозяйства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Фонда содействия реформированию жилищно-коммунального хозяйства)</t>
  </si>
  <si>
    <t>078F36748S</t>
  </si>
  <si>
    <t>Подпрограмма "Разработка схем водоснабжения и водоотведения"</t>
  </si>
  <si>
    <t>0770000000</t>
  </si>
  <si>
    <t>0770017710</t>
  </si>
  <si>
    <t>322</t>
  </si>
  <si>
    <t>853</t>
  </si>
  <si>
    <t>Муниципальная программа "Поселок-наш дом.II этап"</t>
  </si>
  <si>
    <t>299</t>
  </si>
  <si>
    <t>0900000000</t>
  </si>
  <si>
    <t>Проведение технического обследования здания сельского Дома культуры в п. Кресты</t>
  </si>
  <si>
    <t>Приобретение специализированной одежды машинистам (кочегарам) для сельских домов культуры МБУК «КДК»</t>
  </si>
  <si>
    <t xml:space="preserve">N 
п/п
</t>
  </si>
  <si>
    <t>Наименование государственных полномочий,
реквизиты нормативных правовых актов</t>
  </si>
  <si>
    <t xml:space="preserve">Осуществление государственных полномочий по первичному воинскому учету органами местного самоуправления поселений, муниципальных и городских округов, 
в соответствии с Федеральным законом от 28.03.1998 N 53-ФЗ "О воинской обязанности и военной службе"                                                   </t>
  </si>
  <si>
    <t xml:space="preserve">Создание и обеспечение деятельности административных      
комиссий в соответствии с Законом края от 23.04.2009      
N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                                </t>
  </si>
  <si>
    <t xml:space="preserve">ВСЕГО:                                                        </t>
  </si>
  <si>
    <t>Приложение 6</t>
  </si>
  <si>
    <t>Расходы по оплате коммунальных услуг по зданиям, сооружениям и помещениям, находящимся в муниципальной собственности</t>
  </si>
  <si>
    <t>На обеспечение (возмещение) части затрат, связанных с приобретением, поставкой и реализацией бензина на территории села Хатанга</t>
  </si>
  <si>
    <t xml:space="preserve">                             Доходы бюджета сельского поселения Хатанга  на 2024 год и плановый период 2025-2026 годов</t>
  </si>
  <si>
    <t>Доходы 
бюджета 
2026 года</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</si>
  <si>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</si>
  <si>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2026 год</t>
  </si>
  <si>
    <t>Источники финансирования дефицита бюджета сельского поселения Хатанга
 на 2024 год и плановый период 2025-2026 годов</t>
  </si>
  <si>
    <t xml:space="preserve">    Ведомственная структура расходов  бюджета сельского поселения Хатанга на 2024 год  и плановый период 2025-2026 годов</t>
  </si>
  <si>
    <t xml:space="preserve">Сумма 
на 2026 год </t>
  </si>
  <si>
    <t xml:space="preserve">                   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сельского поселения Хатанга на  2024 год  и плановый период 2025-2026 годов</t>
  </si>
  <si>
    <t>Сумма 
на 2024 год</t>
  </si>
  <si>
    <t>Сумма
 на 2026 год</t>
  </si>
  <si>
    <t xml:space="preserve">                   Распределение бюджетных ассигнований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сельского поселения Хатанга на 2024 год  и плановый период 2025-2026 годов</t>
  </si>
  <si>
    <t>Расходы бюджета сельского поселения Хатанга на осуществление государственных полномочий 
на 2024 год плановый период 2025-2026 годов</t>
  </si>
  <si>
    <t>Расходы на содержание улично-дорожной сети местного значения</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</si>
  <si>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</si>
  <si>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</si>
  <si>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Расходы на приобретение дополнительного оборудования для мусоросжигательной установки ГЭСЭТ-500</t>
  </si>
  <si>
    <t>Расходы на выполнение текущих ремонтных работ в муниципальном нежилом помещении (территориальный отдел в п.Новая администрации с.п. Хатанга)</t>
  </si>
  <si>
    <t>Приобретение, доставка и установка газонного ограждения и других материалов на благоустройство мест общего пользования (Стела воинам погибшим в ВОВ 1941 -1945гг., расположенная в с. Хатанга, ул. Аэропортовская, 9 )</t>
  </si>
  <si>
    <t xml:space="preserve">Текущий ремонт в СДК п. Новорыбная, п. Новая МБУК "КДК" </t>
  </si>
  <si>
    <t>к Решению Хатангского сельского Совета депутатов 
от 00.12.2023 года № 00-РС</t>
  </si>
  <si>
    <t>Реализация отдельных полномочий по владению недвижимым имуществом, находящимся в муниципальной собственности поселения, в части организации завоза угля для проведения отопительного периода</t>
  </si>
  <si>
    <t>Организация транспортировки тел умерших (погибших) граждан из населенных пунктов муниципального образования "Сельское поселение Хатанга" до места проведения патологоанатомических процедур и (или) медицинской судебной экспертизы и к месту захоронения</t>
  </si>
  <si>
    <t>Расходы на улучшение услуг связи в рамках подпрограммы «Инфраструктура информационного общества и электронного правительства» государственной программы Красноярского края «Развитие информационного общества» (софинансирование за счет местного бюджета)</t>
  </si>
  <si>
    <t>ДОПЫ</t>
  </si>
  <si>
    <t>БАЗА</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</si>
</sst>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р_._-;\-* #,##0.00_р_._-;_-* &quot;-&quot;??_р_._-;_-@_-"/>
    <numFmt numFmtId="165" formatCode="?"/>
    <numFmt numFmtId="166" formatCode="000000"/>
    <numFmt numFmtId="167" formatCode="#,##0.0000"/>
    <numFmt numFmtId="168" formatCode="#,##0.000000"/>
    <numFmt numFmtId="169" formatCode="#,##0.00_ ;[Red]\-#,##0.00\ "/>
    <numFmt numFmtId="170" formatCode="#,##0.000_р_."/>
  </numFmts>
  <fonts count="5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0"/>
      <name val="Calibri"/>
      <family val="2"/>
      <charset val="204"/>
      <scheme val="minor"/>
    </font>
    <font>
      <sz val="10"/>
      <name val="Arial"/>
      <family val="2"/>
      <charset val="204"/>
    </font>
    <font>
      <sz val="10"/>
      <name val="Times New Roman"/>
      <family val="1"/>
      <charset val="204"/>
    </font>
    <font>
      <sz val="8"/>
      <name val="Times New Roman"/>
      <family val="1"/>
      <charset val="204"/>
    </font>
    <font>
      <b/>
      <sz val="10"/>
      <name val="Times New Roman"/>
      <family val="1"/>
      <charset val="204"/>
    </font>
    <font>
      <b/>
      <sz val="12"/>
      <name val="Times New Roman"/>
      <family val="1"/>
      <charset val="204"/>
    </font>
    <font>
      <sz val="10"/>
      <name val="Arial"/>
      <family val="2"/>
      <charset val="204"/>
    </font>
    <font>
      <sz val="10"/>
      <color theme="1"/>
      <name val="Times New Roman"/>
      <family val="1"/>
      <charset val="204"/>
    </font>
    <font>
      <sz val="10"/>
      <color rgb="FF0070C0"/>
      <name val="Times New Roman"/>
      <family val="1"/>
      <charset val="204"/>
    </font>
    <font>
      <i/>
      <sz val="10"/>
      <color rgb="FF0070C0"/>
      <name val="Times New Roman"/>
      <family val="1"/>
      <charset val="204"/>
    </font>
    <font>
      <i/>
      <sz val="10"/>
      <name val="Times New Roman"/>
      <family val="1"/>
      <charset val="204"/>
    </font>
    <font>
      <b/>
      <i/>
      <sz val="10"/>
      <color rgb="FF0070C0"/>
      <name val="Times New Roman"/>
      <family val="1"/>
      <charset val="204"/>
    </font>
    <font>
      <b/>
      <sz val="10"/>
      <color theme="1"/>
      <name val="Times New Roman"/>
      <family val="1"/>
      <charset val="204"/>
    </font>
    <font>
      <b/>
      <sz val="11"/>
      <name val="Times New Roman"/>
      <family val="1"/>
      <charset val="204"/>
    </font>
    <font>
      <sz val="10"/>
      <name val="Arial Cyr"/>
      <charset val="204"/>
    </font>
    <font>
      <sz val="9"/>
      <name val="Times New Roman"/>
      <family val="1"/>
      <charset val="204"/>
    </font>
    <font>
      <sz val="8"/>
      <name val="Times New Roman"/>
      <family val="1"/>
    </font>
    <font>
      <b/>
      <sz val="9"/>
      <name val="Times New Roman"/>
      <family val="1"/>
      <charset val="204"/>
    </font>
    <font>
      <sz val="8"/>
      <name val="Arial Cyr"/>
      <family val="2"/>
      <charset val="204"/>
    </font>
    <font>
      <b/>
      <sz val="10"/>
      <color indexed="10"/>
      <name val="Times New Roman"/>
      <family val="1"/>
      <charset val="204"/>
    </font>
    <font>
      <sz val="10"/>
      <color indexed="10"/>
      <name val="Times New Roman"/>
      <family val="1"/>
      <charset val="204"/>
    </font>
    <font>
      <b/>
      <sz val="11"/>
      <color theme="1"/>
      <name val="Calibri"/>
      <family val="2"/>
      <charset val="204"/>
      <scheme val="minor"/>
    </font>
    <font>
      <b/>
      <sz val="11"/>
      <name val="Calibri"/>
      <family val="2"/>
      <charset val="204"/>
    </font>
    <font>
      <sz val="12"/>
      <color theme="1"/>
      <name val="Times New Roman"/>
      <family val="1"/>
      <charset val="204"/>
    </font>
    <font>
      <sz val="8"/>
      <color rgb="FF0070C0"/>
      <name val="Times New Roman"/>
      <family val="1"/>
      <charset val="204"/>
    </font>
    <font>
      <sz val="10"/>
      <color rgb="FFFF0000"/>
      <name val="Times New Roman"/>
      <family val="1"/>
      <charset val="204"/>
    </font>
    <font>
      <sz val="11"/>
      <name val="Times New Roman"/>
      <family val="1"/>
      <charset val="204"/>
    </font>
    <font>
      <i/>
      <sz val="10"/>
      <color rgb="FFFF0000"/>
      <name val="Times New Roman"/>
      <family val="1"/>
      <charset val="204"/>
    </font>
    <font>
      <sz val="11"/>
      <color rgb="FFFF0000"/>
      <name val="Calibri"/>
      <family val="2"/>
      <charset val="204"/>
    </font>
    <font>
      <i/>
      <sz val="10"/>
      <color theme="3" tint="0.39997558519241921"/>
      <name val="Times New Roman"/>
      <family val="1"/>
      <charset val="204"/>
    </font>
    <font>
      <b/>
      <sz val="12"/>
      <color rgb="FFFF0000"/>
      <name val="Times New Roman"/>
      <family val="1"/>
      <charset val="204"/>
    </font>
    <font>
      <sz val="12"/>
      <color rgb="FFFF0000"/>
      <name val="Times New Roman"/>
      <family val="1"/>
      <charset val="204"/>
    </font>
    <font>
      <sz val="11"/>
      <color theme="1"/>
      <name val="Times New Roman"/>
      <family val="1"/>
      <charset val="204"/>
    </font>
    <font>
      <b/>
      <sz val="11"/>
      <color rgb="FFC00000"/>
      <name val="Times New Roman"/>
      <family val="1"/>
      <charset val="204"/>
    </font>
    <font>
      <b/>
      <sz val="12"/>
      <color rgb="FFC00000"/>
      <name val="Times New Roman"/>
      <family val="1"/>
      <charset val="204"/>
    </font>
    <font>
      <sz val="12"/>
      <color rgb="FFC00000"/>
      <name val="Times New Roman"/>
      <family val="1"/>
      <charset val="204"/>
    </font>
    <font>
      <b/>
      <sz val="10"/>
      <color rgb="FFFF0000"/>
      <name val="Times New Roman"/>
      <family val="1"/>
      <charset val="204"/>
    </font>
    <font>
      <b/>
      <i/>
      <sz val="10"/>
      <name val="Times New Roman"/>
      <family val="1"/>
      <charset val="204"/>
    </font>
    <font>
      <sz val="11"/>
      <color rgb="FF000000"/>
      <name val="Times New Roman"/>
      <family val="1"/>
      <charset val="204"/>
    </font>
    <font>
      <b/>
      <sz val="10"/>
      <color rgb="FFC00000"/>
      <name val="Times New Roman"/>
      <family val="1"/>
      <charset val="204"/>
    </font>
    <font>
      <b/>
      <sz val="9"/>
      <color rgb="FFC00000"/>
      <name val="Times New Roman"/>
      <family val="1"/>
      <charset val="204"/>
    </font>
    <font>
      <sz val="11"/>
      <color theme="1"/>
      <name val="Calibri"/>
      <family val="2"/>
      <scheme val="minor"/>
    </font>
    <font>
      <i/>
      <sz val="8"/>
      <color rgb="FF0070C0"/>
      <name val="Times New Roman"/>
      <family val="1"/>
      <charset val="204"/>
    </font>
    <font>
      <b/>
      <sz val="11"/>
      <color theme="1"/>
      <name val="Times New Roman"/>
      <family val="1"/>
      <charset val="204"/>
    </font>
    <font>
      <i/>
      <sz val="10"/>
      <color theme="1"/>
      <name val="Times New Roman"/>
      <family val="1"/>
      <charset val="204"/>
    </font>
    <font>
      <i/>
      <sz val="8"/>
      <color theme="3" tint="0.39997558519241921"/>
      <name val="Times New Roman"/>
      <family val="1"/>
      <charset val="204"/>
    </font>
    <font>
      <sz val="8"/>
      <color theme="1"/>
      <name val="Times New Roman"/>
      <family val="1"/>
      <charset val="204"/>
    </font>
    <font>
      <b/>
      <sz val="11"/>
      <color rgb="FFFF0000"/>
      <name val="Times New Roman"/>
      <family val="1"/>
      <charset val="204"/>
    </font>
    <font>
      <sz val="12"/>
      <name val="Times New Roman"/>
      <family val="1"/>
      <charset val="204"/>
    </font>
  </fonts>
  <fills count="23">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3" tint="0.39997558519241921"/>
        <bgColor indexed="64"/>
      </patternFill>
    </fill>
    <fill>
      <patternFill patternType="solid">
        <fgColor theme="0"/>
        <bgColor indexed="64"/>
      </patternFill>
    </fill>
  </fills>
  <borders count="1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s>
  <cellStyleXfs count="34">
    <xf numFmtId="0" fontId="0" fillId="0" borderId="0"/>
    <xf numFmtId="0" fontId="24" fillId="0" borderId="0" applyNumberFormat="0" applyFill="0" applyBorder="0" applyAlignment="0" applyProtection="0"/>
    <xf numFmtId="0" fontId="1" fillId="0" borderId="0" applyNumberFormat="0" applyFill="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4" fillId="0" borderId="0"/>
    <xf numFmtId="0" fontId="4" fillId="0" borderId="0"/>
    <xf numFmtId="0" fontId="9" fillId="0" borderId="0"/>
    <xf numFmtId="164" fontId="17" fillId="0" borderId="0" applyFont="0" applyFill="0" applyBorder="0" applyAlignment="0" applyProtection="0"/>
    <xf numFmtId="0" fontId="17" fillId="0" borderId="0"/>
    <xf numFmtId="0" fontId="9" fillId="0" borderId="0"/>
    <xf numFmtId="0" fontId="17" fillId="0" borderId="0"/>
    <xf numFmtId="0" fontId="21" fillId="0" borderId="0"/>
    <xf numFmtId="0" fontId="17" fillId="0" borderId="0"/>
    <xf numFmtId="0" fontId="19" fillId="0" borderId="0"/>
    <xf numFmtId="164" fontId="17" fillId="0" borderId="0" applyFont="0" applyFill="0" applyBorder="0" applyAlignment="0" applyProtection="0"/>
    <xf numFmtId="0" fontId="4" fillId="0" borderId="0"/>
    <xf numFmtId="9" fontId="44" fillId="0" borderId="0" applyFont="0" applyFill="0" applyBorder="0" applyAlignment="0" applyProtection="0"/>
  </cellStyleXfs>
  <cellXfs count="467">
    <xf numFmtId="0" fontId="0" fillId="0" borderId="0" xfId="0"/>
    <xf numFmtId="0" fontId="7" fillId="0" borderId="2" xfId="29" applyFont="1" applyBorder="1" applyAlignment="1">
      <alignment horizontal="left" wrapText="1"/>
    </xf>
    <xf numFmtId="0" fontId="5" fillId="0" borderId="0" xfId="29" applyFont="1" applyAlignment="1">
      <alignment horizontal="right" vertical="top" wrapText="1"/>
    </xf>
    <xf numFmtId="49" fontId="13" fillId="0" borderId="5" xfId="0" applyNumberFormat="1" applyFont="1" applyFill="1" applyBorder="1" applyAlignment="1">
      <alignment horizontal="center" vertical="center"/>
    </xf>
    <xf numFmtId="0" fontId="5" fillId="0" borderId="0" xfId="29" applyFont="1"/>
    <xf numFmtId="0" fontId="5" fillId="0" borderId="0" xfId="29" applyFont="1" applyAlignment="1">
      <alignment horizontal="right"/>
    </xf>
    <xf numFmtId="4" fontId="5" fillId="0" borderId="0" xfId="29" applyNumberFormat="1" applyFont="1"/>
    <xf numFmtId="0" fontId="5" fillId="0" borderId="1" xfId="29" applyFont="1" applyBorder="1"/>
    <xf numFmtId="49" fontId="6" fillId="0" borderId="0" xfId="29" applyNumberFormat="1" applyFont="1" applyFill="1" applyBorder="1" applyAlignment="1">
      <alignment horizontal="right"/>
    </xf>
    <xf numFmtId="49" fontId="6" fillId="0" borderId="6" xfId="24" applyNumberFormat="1" applyFont="1" applyFill="1" applyBorder="1" applyAlignment="1">
      <alignment horizontal="center" vertical="center" textRotation="90" wrapText="1"/>
    </xf>
    <xf numFmtId="49" fontId="6" fillId="0" borderId="5" xfId="24" applyNumberFormat="1" applyFont="1" applyFill="1" applyBorder="1" applyAlignment="1">
      <alignment vertical="center" textRotation="90" wrapText="1"/>
    </xf>
    <xf numFmtId="0" fontId="6" fillId="0" borderId="5" xfId="29" applyFont="1" applyFill="1" applyBorder="1" applyAlignment="1">
      <alignment horizontal="center" vertical="center" wrapText="1" shrinkToFit="1"/>
    </xf>
    <xf numFmtId="4" fontId="5" fillId="0" borderId="0" xfId="29" applyNumberFormat="1" applyFont="1" applyAlignment="1">
      <alignment horizontal="center" wrapText="1"/>
    </xf>
    <xf numFmtId="49" fontId="5" fillId="0" borderId="0" xfId="29" applyNumberFormat="1" applyFont="1" applyAlignment="1">
      <alignment horizontal="center" wrapText="1"/>
    </xf>
    <xf numFmtId="49" fontId="7" fillId="0" borderId="4" xfId="29" applyNumberFormat="1" applyFont="1" applyFill="1" applyBorder="1" applyAlignment="1">
      <alignment horizontal="center" wrapText="1"/>
    </xf>
    <xf numFmtId="49" fontId="7" fillId="0" borderId="8" xfId="30" applyNumberFormat="1" applyFont="1" applyBorder="1" applyAlignment="1">
      <alignment horizontal="center" wrapText="1"/>
    </xf>
    <xf numFmtId="49" fontId="7" fillId="0" borderId="6" xfId="31" applyNumberFormat="1" applyFont="1" applyFill="1" applyBorder="1" applyAlignment="1">
      <alignment horizontal="center" wrapText="1"/>
    </xf>
    <xf numFmtId="0" fontId="20" fillId="0" borderId="7" xfId="29" applyFont="1" applyBorder="1" applyAlignment="1">
      <alignment horizontal="left" vertical="center" wrapText="1"/>
    </xf>
    <xf numFmtId="4" fontId="7" fillId="0" borderId="5" xfId="29" applyNumberFormat="1" applyFont="1" applyBorder="1" applyAlignment="1">
      <alignment horizontal="right" vertical="center" wrapText="1"/>
    </xf>
    <xf numFmtId="0" fontId="20" fillId="0" borderId="5" xfId="29" applyFont="1" applyBorder="1" applyAlignment="1">
      <alignment wrapText="1"/>
    </xf>
    <xf numFmtId="49" fontId="5" fillId="0" borderId="4" xfId="29" applyNumberFormat="1" applyFont="1" applyFill="1" applyBorder="1" applyAlignment="1">
      <alignment horizontal="center" wrapText="1"/>
    </xf>
    <xf numFmtId="49" fontId="5" fillId="0" borderId="8" xfId="30" applyNumberFormat="1" applyFont="1" applyBorder="1" applyAlignment="1">
      <alignment horizontal="center" wrapText="1"/>
    </xf>
    <xf numFmtId="49" fontId="5" fillId="0" borderId="6" xfId="31" applyNumberFormat="1" applyFont="1" applyFill="1" applyBorder="1" applyAlignment="1">
      <alignment horizontal="center" wrapText="1"/>
    </xf>
    <xf numFmtId="0" fontId="18" fillId="0" borderId="5" xfId="29" applyFont="1" applyFill="1" applyBorder="1" applyAlignment="1">
      <alignment wrapText="1"/>
    </xf>
    <xf numFmtId="4" fontId="5" fillId="0" borderId="5" xfId="29" applyNumberFormat="1" applyFont="1" applyBorder="1" applyAlignment="1">
      <alignment horizontal="right" vertical="center" wrapText="1"/>
    </xf>
    <xf numFmtId="0" fontId="20" fillId="0" borderId="7" xfId="29" applyFont="1" applyFill="1" applyBorder="1" applyAlignment="1">
      <alignment horizontal="left" wrapText="1"/>
    </xf>
    <xf numFmtId="0" fontId="18" fillId="0" borderId="7" xfId="29" applyFont="1" applyFill="1" applyBorder="1" applyAlignment="1">
      <alignment horizontal="left" wrapText="1"/>
    </xf>
    <xf numFmtId="49" fontId="7" fillId="0" borderId="5" xfId="29" applyNumberFormat="1" applyFont="1" applyBorder="1" applyAlignment="1">
      <alignment horizontal="center"/>
    </xf>
    <xf numFmtId="49" fontId="7" fillId="0" borderId="7" xfId="29" applyNumberFormat="1" applyFont="1" applyBorder="1" applyAlignment="1">
      <alignment horizontal="center"/>
    </xf>
    <xf numFmtId="49" fontId="7" fillId="0" borderId="6" xfId="29" applyNumberFormat="1" applyFont="1" applyBorder="1" applyAlignment="1">
      <alignment horizontal="center"/>
    </xf>
    <xf numFmtId="0" fontId="7" fillId="0" borderId="7" xfId="29" applyFont="1" applyBorder="1" applyAlignment="1">
      <alignment wrapText="1"/>
    </xf>
    <xf numFmtId="4" fontId="7" fillId="0" borderId="5" xfId="29" applyNumberFormat="1" applyFont="1" applyFill="1" applyBorder="1" applyAlignment="1">
      <alignment horizontal="right" wrapText="1"/>
    </xf>
    <xf numFmtId="4" fontId="22" fillId="0" borderId="0" xfId="29" applyNumberFormat="1" applyFont="1"/>
    <xf numFmtId="0" fontId="22" fillId="0" borderId="0" xfId="29" applyFont="1"/>
    <xf numFmtId="4" fontId="7" fillId="0" borderId="5" xfId="29" applyNumberFormat="1" applyFont="1" applyBorder="1" applyAlignment="1">
      <alignment horizontal="right" wrapText="1"/>
    </xf>
    <xf numFmtId="4" fontId="23" fillId="0" borderId="0" xfId="29" applyNumberFormat="1" applyFont="1"/>
    <xf numFmtId="0" fontId="23" fillId="0" borderId="0" xfId="29" applyFont="1"/>
    <xf numFmtId="49" fontId="5" fillId="0" borderId="5" xfId="29" applyNumberFormat="1" applyFont="1" applyBorder="1" applyAlignment="1">
      <alignment horizontal="center"/>
    </xf>
    <xf numFmtId="49" fontId="5" fillId="0" borderId="7" xfId="29" applyNumberFormat="1" applyFont="1" applyBorder="1" applyAlignment="1">
      <alignment horizontal="center"/>
    </xf>
    <xf numFmtId="49" fontId="5" fillId="0" borderId="6" xfId="29" applyNumberFormat="1" applyFont="1" applyBorder="1" applyAlignment="1">
      <alignment horizontal="center"/>
    </xf>
    <xf numFmtId="0" fontId="5" fillId="0" borderId="7" xfId="29" applyFont="1" applyBorder="1" applyAlignment="1">
      <alignment wrapText="1"/>
    </xf>
    <xf numFmtId="4" fontId="5" fillId="0" borderId="5" xfId="29" applyNumberFormat="1" applyFont="1" applyBorder="1" applyAlignment="1">
      <alignment horizontal="right" wrapText="1"/>
    </xf>
    <xf numFmtId="4" fontId="5" fillId="0" borderId="5" xfId="29" applyNumberFormat="1" applyFont="1" applyBorder="1" applyAlignment="1">
      <alignment horizontal="right"/>
    </xf>
    <xf numFmtId="4" fontId="7" fillId="0" borderId="5" xfId="29" applyNumberFormat="1" applyFont="1" applyBorder="1" applyAlignment="1">
      <alignment horizontal="right"/>
    </xf>
    <xf numFmtId="4" fontId="7" fillId="0" borderId="0" xfId="29" applyNumberFormat="1" applyFont="1"/>
    <xf numFmtId="0" fontId="7" fillId="0" borderId="0" xfId="29" applyFont="1"/>
    <xf numFmtId="0" fontId="7" fillId="0" borderId="0" xfId="29" applyFont="1" applyBorder="1" applyAlignment="1">
      <alignment horizontal="left" wrapText="1"/>
    </xf>
    <xf numFmtId="4" fontId="7" fillId="0" borderId="0" xfId="29" applyNumberFormat="1" applyFont="1" applyBorder="1" applyAlignment="1">
      <alignment horizontal="right"/>
    </xf>
    <xf numFmtId="0" fontId="5" fillId="0" borderId="5" xfId="2" applyFont="1" applyFill="1" applyBorder="1" applyAlignment="1">
      <alignment horizontal="left" vertical="top" wrapText="1"/>
    </xf>
    <xf numFmtId="0" fontId="5" fillId="0" borderId="5"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5" xfId="0" applyNumberFormat="1" applyFont="1" applyFill="1" applyBorder="1" applyAlignment="1">
      <alignment horizontal="left" vertical="top" wrapText="1"/>
    </xf>
    <xf numFmtId="49" fontId="5" fillId="0" borderId="5" xfId="2" applyNumberFormat="1" applyFont="1" applyFill="1" applyBorder="1" applyAlignment="1">
      <alignment horizontal="center" vertical="center"/>
    </xf>
    <xf numFmtId="49" fontId="12" fillId="0" borderId="5" xfId="0" applyNumberFormat="1" applyFont="1" applyFill="1" applyBorder="1" applyAlignment="1">
      <alignment horizontal="center" vertical="center"/>
    </xf>
    <xf numFmtId="49" fontId="12" fillId="0" borderId="5" xfId="0" applyNumberFormat="1" applyFont="1" applyFill="1" applyBorder="1" applyAlignment="1">
      <alignment horizontal="left" vertical="top" wrapText="1"/>
    </xf>
    <xf numFmtId="49" fontId="12" fillId="0" borderId="5" xfId="2" applyNumberFormat="1" applyFont="1" applyFill="1" applyBorder="1" applyAlignment="1">
      <alignment horizontal="center" vertical="center"/>
    </xf>
    <xf numFmtId="0" fontId="25" fillId="0" borderId="5" xfId="1" applyFont="1" applyFill="1" applyBorder="1" applyAlignment="1">
      <alignment horizontal="left" vertical="top" wrapText="1"/>
    </xf>
    <xf numFmtId="0" fontId="7" fillId="0" borderId="5" xfId="2" applyFont="1" applyFill="1" applyBorder="1" applyAlignment="1">
      <alignment horizontal="left" wrapText="1"/>
    </xf>
    <xf numFmtId="49" fontId="7" fillId="0" borderId="5" xfId="0" applyNumberFormat="1" applyFont="1" applyFill="1" applyBorder="1" applyAlignment="1">
      <alignment horizontal="center"/>
    </xf>
    <xf numFmtId="49" fontId="5" fillId="0" borderId="5" xfId="2" applyNumberFormat="1" applyFont="1" applyFill="1" applyBorder="1" applyAlignment="1">
      <alignment horizontal="center"/>
    </xf>
    <xf numFmtId="49" fontId="5" fillId="0" borderId="5" xfId="0" applyNumberFormat="1" applyFont="1" applyFill="1" applyBorder="1" applyAlignment="1">
      <alignment horizontal="center"/>
    </xf>
    <xf numFmtId="49" fontId="13" fillId="0" borderId="5" xfId="0" applyNumberFormat="1" applyFont="1" applyFill="1" applyBorder="1" applyAlignment="1">
      <alignment horizontal="center"/>
    </xf>
    <xf numFmtId="49" fontId="12" fillId="0" borderId="5" xfId="0" applyNumberFormat="1" applyFont="1" applyFill="1" applyBorder="1" applyAlignment="1">
      <alignment horizontal="center"/>
    </xf>
    <xf numFmtId="49" fontId="7" fillId="0" borderId="5" xfId="2" applyNumberFormat="1" applyFont="1" applyFill="1" applyBorder="1" applyAlignment="1">
      <alignment horizontal="center"/>
    </xf>
    <xf numFmtId="49" fontId="5" fillId="0" borderId="5" xfId="23" applyNumberFormat="1" applyFont="1" applyFill="1" applyBorder="1" applyAlignment="1" applyProtection="1">
      <alignment horizontal="left" vertical="top" wrapText="1"/>
    </xf>
    <xf numFmtId="4" fontId="12" fillId="20" borderId="5" xfId="23" applyNumberFormat="1" applyFont="1" applyFill="1" applyBorder="1" applyAlignment="1" applyProtection="1">
      <alignment horizontal="right"/>
    </xf>
    <xf numFmtId="4" fontId="7" fillId="0" borderId="5" xfId="23" applyNumberFormat="1" applyFont="1" applyFill="1" applyBorder="1" applyAlignment="1" applyProtection="1">
      <alignment horizontal="right"/>
    </xf>
    <xf numFmtId="4" fontId="5" fillId="0" borderId="5" xfId="23" applyNumberFormat="1" applyFont="1" applyFill="1" applyBorder="1" applyAlignment="1" applyProtection="1">
      <alignment horizontal="right"/>
    </xf>
    <xf numFmtId="4" fontId="12" fillId="0" borderId="5" xfId="23" applyNumberFormat="1" applyFont="1" applyFill="1" applyBorder="1" applyAlignment="1" applyProtection="1">
      <alignment horizontal="right"/>
    </xf>
    <xf numFmtId="49" fontId="5" fillId="0" borderId="5" xfId="23" applyNumberFormat="1" applyFont="1" applyFill="1" applyBorder="1" applyAlignment="1" applyProtection="1">
      <alignment horizontal="center"/>
    </xf>
    <xf numFmtId="49" fontId="12" fillId="0" borderId="5" xfId="23" applyNumberFormat="1" applyFont="1" applyFill="1" applyBorder="1" applyAlignment="1" applyProtection="1">
      <alignment horizontal="center"/>
    </xf>
    <xf numFmtId="0" fontId="5" fillId="0" borderId="5" xfId="1" applyFont="1" applyFill="1" applyBorder="1" applyAlignment="1">
      <alignment horizontal="left" vertical="top" wrapText="1"/>
    </xf>
    <xf numFmtId="0" fontId="5" fillId="0" borderId="5" xfId="1" applyFont="1" applyFill="1" applyBorder="1" applyAlignment="1">
      <alignment horizontal="center" wrapText="1"/>
    </xf>
    <xf numFmtId="0" fontId="12" fillId="0" borderId="5" xfId="1" applyFont="1" applyFill="1" applyBorder="1" applyAlignment="1">
      <alignment horizontal="left" vertical="top" wrapText="1"/>
    </xf>
    <xf numFmtId="0" fontId="12" fillId="0" borderId="5" xfId="1" applyFont="1" applyFill="1" applyBorder="1" applyAlignment="1">
      <alignment horizontal="center" wrapText="1"/>
    </xf>
    <xf numFmtId="0" fontId="12" fillId="0" borderId="0" xfId="0" applyNumberFormat="1" applyFont="1" applyFill="1"/>
    <xf numFmtId="0" fontId="7" fillId="0" borderId="5" xfId="1" applyFont="1" applyFill="1" applyBorder="1" applyAlignment="1">
      <alignment horizontal="left" vertical="top" wrapText="1"/>
    </xf>
    <xf numFmtId="0" fontId="7" fillId="0" borderId="5" xfId="1" applyFont="1" applyFill="1" applyBorder="1" applyAlignment="1">
      <alignment horizontal="center" wrapText="1"/>
    </xf>
    <xf numFmtId="4" fontId="13" fillId="0" borderId="5" xfId="23" applyNumberFormat="1" applyFont="1" applyFill="1" applyBorder="1" applyAlignment="1" applyProtection="1">
      <alignment horizontal="right"/>
    </xf>
    <xf numFmtId="0" fontId="13" fillId="0" borderId="0" xfId="0" applyNumberFormat="1" applyFont="1" applyFill="1"/>
    <xf numFmtId="0" fontId="7" fillId="0" borderId="0" xfId="0" applyNumberFormat="1" applyFont="1" applyFill="1"/>
    <xf numFmtId="0" fontId="25" fillId="0" borderId="6" xfId="1" applyFont="1" applyFill="1" applyBorder="1" applyAlignment="1">
      <alignment horizontal="left" vertical="top" wrapText="1"/>
    </xf>
    <xf numFmtId="0" fontId="5" fillId="0" borderId="0" xfId="23" applyFont="1" applyFill="1" applyAlignment="1">
      <alignment vertical="top"/>
    </xf>
    <xf numFmtId="0" fontId="5" fillId="0" borderId="0" xfId="23" applyFont="1" applyFill="1"/>
    <xf numFmtId="0" fontId="5" fillId="0" borderId="0" xfId="23" applyFont="1" applyFill="1" applyBorder="1" applyAlignment="1" applyProtection="1">
      <alignment horizontal="left" vertical="top"/>
    </xf>
    <xf numFmtId="0" fontId="5" fillId="0" borderId="0" xfId="23" applyFont="1" applyFill="1" applyBorder="1" applyAlignment="1" applyProtection="1"/>
    <xf numFmtId="4" fontId="5" fillId="0" borderId="0" xfId="23" applyNumberFormat="1" applyFont="1" applyFill="1" applyBorder="1" applyAlignment="1" applyProtection="1"/>
    <xf numFmtId="0" fontId="5" fillId="0" borderId="5" xfId="23" applyFont="1" applyFill="1" applyBorder="1" applyAlignment="1" applyProtection="1">
      <alignment horizontal="center" vertical="center"/>
    </xf>
    <xf numFmtId="0" fontId="5" fillId="0" borderId="5" xfId="23" applyFont="1" applyFill="1" applyBorder="1" applyAlignment="1" applyProtection="1">
      <alignment horizontal="center" vertical="center" wrapText="1"/>
    </xf>
    <xf numFmtId="49" fontId="5" fillId="0" borderId="5" xfId="22" applyNumberFormat="1" applyFont="1" applyFill="1" applyBorder="1" applyAlignment="1" applyProtection="1">
      <alignment horizontal="center" vertical="center" wrapText="1"/>
    </xf>
    <xf numFmtId="49" fontId="8" fillId="0" borderId="5" xfId="23" applyNumberFormat="1" applyFont="1" applyFill="1" applyBorder="1" applyAlignment="1" applyProtection="1">
      <alignment horizontal="left" vertical="top" wrapText="1"/>
    </xf>
    <xf numFmtId="49" fontId="8" fillId="0" borderId="5" xfId="23" applyNumberFormat="1" applyFont="1" applyFill="1" applyBorder="1" applyAlignment="1" applyProtection="1">
      <alignment horizontal="center"/>
    </xf>
    <xf numFmtId="4" fontId="8" fillId="0" borderId="5" xfId="23" applyNumberFormat="1" applyFont="1" applyFill="1" applyBorder="1" applyAlignment="1" applyProtection="1">
      <alignment horizontal="right"/>
    </xf>
    <xf numFmtId="49" fontId="7" fillId="0" borderId="5" xfId="23" applyNumberFormat="1" applyFont="1" applyFill="1" applyBorder="1" applyAlignment="1" applyProtection="1">
      <alignment horizontal="left" vertical="top" wrapText="1"/>
    </xf>
    <xf numFmtId="49" fontId="7" fillId="0" borderId="5" xfId="23" applyNumberFormat="1" applyFont="1" applyFill="1" applyBorder="1" applyAlignment="1" applyProtection="1">
      <alignment horizontal="center"/>
    </xf>
    <xf numFmtId="49" fontId="12" fillId="0" borderId="5" xfId="23" applyNumberFormat="1" applyFont="1" applyFill="1" applyBorder="1" applyAlignment="1" applyProtection="1">
      <alignment horizontal="left" vertical="top" wrapText="1"/>
    </xf>
    <xf numFmtId="0" fontId="10" fillId="0" borderId="0" xfId="0" applyFont="1" applyFill="1"/>
    <xf numFmtId="49" fontId="5" fillId="0" borderId="0" xfId="23" applyNumberFormat="1" applyFont="1" applyFill="1" applyBorder="1" applyAlignment="1" applyProtection="1"/>
    <xf numFmtId="0" fontId="27" fillId="0" borderId="0" xfId="0" applyFont="1" applyFill="1"/>
    <xf numFmtId="0" fontId="26" fillId="0" borderId="0" xfId="0" applyFont="1" applyFill="1"/>
    <xf numFmtId="4" fontId="10" fillId="0" borderId="0" xfId="0" applyNumberFormat="1" applyFont="1" applyFill="1"/>
    <xf numFmtId="0" fontId="11" fillId="0" borderId="0" xfId="0" applyFont="1" applyFill="1"/>
    <xf numFmtId="0" fontId="12" fillId="0" borderId="0" xfId="0" applyFont="1" applyFill="1"/>
    <xf numFmtId="165" fontId="5" fillId="0" borderId="5" xfId="23" applyNumberFormat="1" applyFont="1" applyFill="1" applyBorder="1" applyAlignment="1" applyProtection="1">
      <alignment horizontal="left" vertical="top" wrapText="1"/>
    </xf>
    <xf numFmtId="49" fontId="5" fillId="0" borderId="5" xfId="23" applyNumberFormat="1" applyFont="1" applyFill="1" applyBorder="1" applyAlignment="1" applyProtection="1">
      <alignment horizontal="left" wrapText="1"/>
    </xf>
    <xf numFmtId="49" fontId="12" fillId="0" borderId="5" xfId="23" applyNumberFormat="1" applyFont="1" applyFill="1" applyBorder="1" applyAlignment="1" applyProtection="1">
      <alignment horizontal="left" wrapText="1"/>
    </xf>
    <xf numFmtId="49" fontId="7" fillId="0" borderId="5" xfId="23" applyNumberFormat="1" applyFont="1" applyFill="1" applyBorder="1" applyAlignment="1" applyProtection="1">
      <alignment horizontal="left" wrapText="1"/>
    </xf>
    <xf numFmtId="0" fontId="7" fillId="0" borderId="0" xfId="0" applyFont="1" applyFill="1"/>
    <xf numFmtId="0" fontId="5" fillId="0" borderId="0" xfId="0" applyFont="1" applyFill="1"/>
    <xf numFmtId="0" fontId="14" fillId="0" borderId="0" xfId="0" applyFont="1" applyFill="1"/>
    <xf numFmtId="0" fontId="10" fillId="0" borderId="0" xfId="0" applyFont="1" applyFill="1" applyAlignment="1">
      <alignment vertical="top"/>
    </xf>
    <xf numFmtId="0" fontId="15" fillId="0" borderId="0" xfId="0" applyFont="1" applyFill="1"/>
    <xf numFmtId="4" fontId="12" fillId="0" borderId="0" xfId="0" applyNumberFormat="1" applyFont="1" applyFill="1"/>
    <xf numFmtId="0" fontId="5" fillId="0" borderId="0" xfId="29" applyFont="1" applyAlignment="1">
      <alignment horizontal="right" vertical="top" wrapText="1"/>
    </xf>
    <xf numFmtId="49" fontId="12" fillId="0" borderId="5" xfId="1" applyNumberFormat="1" applyFont="1" applyFill="1" applyBorder="1" applyAlignment="1">
      <alignment horizontal="left" vertical="top" wrapText="1"/>
    </xf>
    <xf numFmtId="49" fontId="12" fillId="0" borderId="5" xfId="1" applyNumberFormat="1" applyFont="1" applyFill="1" applyBorder="1" applyAlignment="1">
      <alignment horizontal="center" wrapText="1"/>
    </xf>
    <xf numFmtId="4" fontId="14" fillId="0" borderId="5" xfId="23" applyNumberFormat="1" applyFont="1" applyFill="1" applyBorder="1" applyAlignment="1" applyProtection="1">
      <alignment horizontal="right"/>
    </xf>
    <xf numFmtId="4" fontId="15" fillId="0" borderId="0" xfId="0" applyNumberFormat="1" applyFont="1" applyFill="1"/>
    <xf numFmtId="0" fontId="5" fillId="0" borderId="0" xfId="0" applyFont="1" applyFill="1" applyBorder="1"/>
    <xf numFmtId="168" fontId="8" fillId="0" borderId="1" xfId="21" applyNumberFormat="1" applyFont="1" applyFill="1" applyBorder="1" applyAlignment="1" applyProtection="1">
      <alignment horizontal="center" vertical="center"/>
    </xf>
    <xf numFmtId="0" fontId="5" fillId="0" borderId="5" xfId="22" applyNumberFormat="1" applyFont="1" applyFill="1" applyBorder="1" applyAlignment="1" applyProtection="1">
      <alignment horizontal="center" vertical="center" wrapText="1"/>
    </xf>
    <xf numFmtId="4" fontId="5" fillId="0" borderId="5" xfId="23" applyNumberFormat="1" applyFont="1" applyFill="1" applyBorder="1" applyAlignment="1" applyProtection="1"/>
    <xf numFmtId="4" fontId="12" fillId="0" borderId="5" xfId="23" applyNumberFormat="1" applyFont="1" applyFill="1" applyBorder="1" applyAlignment="1" applyProtection="1"/>
    <xf numFmtId="4" fontId="5" fillId="0" borderId="0" xfId="0" applyNumberFormat="1" applyFont="1" applyFill="1"/>
    <xf numFmtId="0" fontId="5" fillId="0" borderId="0" xfId="0" applyNumberFormat="1" applyFont="1" applyFill="1"/>
    <xf numFmtId="4" fontId="7" fillId="0" borderId="5" xfId="23" applyNumberFormat="1" applyFont="1" applyFill="1" applyBorder="1" applyAlignment="1" applyProtection="1"/>
    <xf numFmtId="4" fontId="11" fillId="0" borderId="5" xfId="23" applyNumberFormat="1" applyFont="1" applyFill="1" applyBorder="1" applyAlignment="1" applyProtection="1"/>
    <xf numFmtId="0" fontId="7" fillId="0" borderId="5" xfId="0" applyNumberFormat="1" applyFont="1" applyFill="1" applyBorder="1" applyAlignment="1"/>
    <xf numFmtId="0" fontId="5" fillId="0" borderId="5" xfId="0" applyNumberFormat="1" applyFont="1" applyFill="1" applyBorder="1" applyAlignment="1"/>
    <xf numFmtId="4" fontId="5" fillId="0" borderId="0" xfId="0" applyNumberFormat="1" applyFont="1" applyFill="1" applyAlignment="1"/>
    <xf numFmtId="0" fontId="5" fillId="0" borderId="0" xfId="0" applyNumberFormat="1" applyFont="1" applyFill="1" applyAlignment="1"/>
    <xf numFmtId="49" fontId="15" fillId="0" borderId="0" xfId="0" applyNumberFormat="1" applyFont="1" applyFill="1"/>
    <xf numFmtId="0" fontId="5" fillId="0" borderId="5" xfId="23" applyNumberFormat="1" applyFont="1" applyFill="1" applyBorder="1" applyAlignment="1" applyProtection="1">
      <alignment horizontal="left" vertical="top" wrapText="1"/>
    </xf>
    <xf numFmtId="0" fontId="31" fillId="0" borderId="6" xfId="1" applyFont="1" applyFill="1" applyBorder="1" applyAlignment="1">
      <alignment horizontal="right" vertical="top" wrapText="1"/>
    </xf>
    <xf numFmtId="0" fontId="31" fillId="0" borderId="5" xfId="1" applyFont="1" applyFill="1" applyBorder="1" applyAlignment="1">
      <alignment horizontal="right" vertical="top" wrapText="1"/>
    </xf>
    <xf numFmtId="2" fontId="28" fillId="0" borderId="0" xfId="0" applyNumberFormat="1" applyFont="1" applyFill="1"/>
    <xf numFmtId="4" fontId="7" fillId="0" borderId="0" xfId="0" applyNumberFormat="1" applyFont="1" applyFill="1"/>
    <xf numFmtId="165" fontId="5" fillId="0" borderId="5" xfId="23" applyNumberFormat="1" applyFont="1" applyFill="1" applyBorder="1" applyAlignment="1" applyProtection="1">
      <alignment horizontal="left" wrapText="1"/>
    </xf>
    <xf numFmtId="0" fontId="5" fillId="0" borderId="0" xfId="23" applyNumberFormat="1" applyFont="1" applyFill="1" applyAlignment="1">
      <alignment vertical="top"/>
    </xf>
    <xf numFmtId="0" fontId="5" fillId="0" borderId="0" xfId="23" applyNumberFormat="1" applyFont="1" applyFill="1"/>
    <xf numFmtId="0" fontId="5" fillId="0" borderId="0" xfId="23" applyNumberFormat="1" applyFont="1" applyFill="1" applyBorder="1" applyAlignment="1" applyProtection="1">
      <alignment horizontal="left" vertical="top"/>
    </xf>
    <xf numFmtId="0" fontId="5" fillId="0" borderId="0" xfId="23" applyNumberFormat="1" applyFont="1" applyFill="1" applyBorder="1" applyAlignment="1" applyProtection="1"/>
    <xf numFmtId="0" fontId="5" fillId="0" borderId="5" xfId="23" applyNumberFormat="1" applyFont="1" applyFill="1" applyBorder="1" applyAlignment="1" applyProtection="1">
      <alignment horizontal="center" vertical="top"/>
    </xf>
    <xf numFmtId="0" fontId="5" fillId="0" borderId="0" xfId="0" applyNumberFormat="1" applyFont="1" applyFill="1" applyAlignment="1">
      <alignment horizontal="center"/>
    </xf>
    <xf numFmtId="0" fontId="8" fillId="0" borderId="5" xfId="23" applyNumberFormat="1" applyFont="1" applyFill="1" applyBorder="1" applyAlignment="1" applyProtection="1">
      <alignment horizontal="left" vertical="top" wrapText="1"/>
    </xf>
    <xf numFmtId="0" fontId="8" fillId="0" borderId="5" xfId="23" applyNumberFormat="1" applyFont="1" applyFill="1" applyBorder="1" applyAlignment="1" applyProtection="1">
      <alignment horizontal="center"/>
    </xf>
    <xf numFmtId="0" fontId="7" fillId="0" borderId="5" xfId="23" applyNumberFormat="1" applyFont="1" applyFill="1" applyBorder="1" applyAlignment="1" applyProtection="1">
      <alignment horizontal="left" vertical="top" wrapText="1"/>
    </xf>
    <xf numFmtId="0" fontId="7" fillId="0" borderId="5" xfId="23" applyNumberFormat="1" applyFont="1" applyFill="1" applyBorder="1" applyAlignment="1" applyProtection="1">
      <alignment horizontal="center"/>
    </xf>
    <xf numFmtId="0" fontId="5" fillId="0" borderId="5" xfId="23" applyNumberFormat="1" applyFont="1" applyFill="1" applyBorder="1" applyAlignment="1" applyProtection="1">
      <alignment horizontal="center"/>
    </xf>
    <xf numFmtId="0" fontId="12" fillId="0" borderId="5" xfId="23" applyNumberFormat="1" applyFont="1" applyFill="1" applyBorder="1" applyAlignment="1" applyProtection="1">
      <alignment horizontal="left" vertical="top" wrapText="1"/>
    </xf>
    <xf numFmtId="0" fontId="12" fillId="0" borderId="5" xfId="23" applyNumberFormat="1" applyFont="1" applyFill="1" applyBorder="1" applyAlignment="1" applyProtection="1">
      <alignment horizontal="center"/>
    </xf>
    <xf numFmtId="0" fontId="8" fillId="0" borderId="0" xfId="0" applyNumberFormat="1" applyFont="1" applyFill="1"/>
    <xf numFmtId="166" fontId="7" fillId="0" borderId="5" xfId="23" applyNumberFormat="1" applyFont="1" applyFill="1" applyBorder="1" applyAlignment="1" applyProtection="1">
      <alignment horizontal="left" vertical="top" wrapText="1"/>
    </xf>
    <xf numFmtId="1" fontId="7" fillId="0" borderId="5" xfId="23" applyNumberFormat="1" applyFont="1" applyFill="1" applyBorder="1" applyAlignment="1" applyProtection="1">
      <alignment horizontal="center"/>
    </xf>
    <xf numFmtId="166" fontId="5" fillId="0" borderId="5" xfId="23" applyNumberFormat="1" applyFont="1" applyFill="1" applyBorder="1" applyAlignment="1" applyProtection="1">
      <alignment horizontal="left" vertical="top" wrapText="1"/>
    </xf>
    <xf numFmtId="1" fontId="5" fillId="0" borderId="5" xfId="23" applyNumberFormat="1" applyFont="1" applyFill="1" applyBorder="1" applyAlignment="1" applyProtection="1">
      <alignment horizontal="center"/>
    </xf>
    <xf numFmtId="166" fontId="12" fillId="0" borderId="5" xfId="23" applyNumberFormat="1" applyFont="1" applyFill="1" applyBorder="1" applyAlignment="1" applyProtection="1">
      <alignment horizontal="left" vertical="top" wrapText="1"/>
    </xf>
    <xf numFmtId="1" fontId="12" fillId="0" borderId="5" xfId="23" applyNumberFormat="1" applyFont="1" applyFill="1" applyBorder="1" applyAlignment="1" applyProtection="1">
      <alignment horizontal="center"/>
    </xf>
    <xf numFmtId="166" fontId="5" fillId="0" borderId="5" xfId="23" applyNumberFormat="1" applyFont="1" applyFill="1" applyBorder="1" applyAlignment="1" applyProtection="1">
      <alignment horizontal="left" wrapText="1"/>
    </xf>
    <xf numFmtId="49" fontId="5" fillId="0" borderId="5" xfId="23" applyNumberFormat="1" applyFont="1" applyFill="1" applyBorder="1" applyAlignment="1">
      <alignment horizontal="center"/>
    </xf>
    <xf numFmtId="49" fontId="5" fillId="0" borderId="5" xfId="23" applyNumberFormat="1" applyFont="1" applyFill="1" applyBorder="1"/>
    <xf numFmtId="49" fontId="32" fillId="0" borderId="5" xfId="23" applyNumberFormat="1" applyFont="1" applyFill="1" applyBorder="1" applyAlignment="1">
      <alignment horizontal="center"/>
    </xf>
    <xf numFmtId="49" fontId="32" fillId="0" borderId="5" xfId="23" applyNumberFormat="1" applyFont="1" applyFill="1" applyBorder="1"/>
    <xf numFmtId="0" fontId="7" fillId="0" borderId="5" xfId="0" applyNumberFormat="1" applyFont="1" applyFill="1" applyBorder="1" applyAlignment="1">
      <alignment vertical="top"/>
    </xf>
    <xf numFmtId="0" fontId="7" fillId="0" borderId="5" xfId="0" applyNumberFormat="1" applyFont="1" applyFill="1" applyBorder="1"/>
    <xf numFmtId="4" fontId="7" fillId="0" borderId="5" xfId="0" applyNumberFormat="1" applyFont="1" applyFill="1" applyBorder="1" applyAlignment="1"/>
    <xf numFmtId="0" fontId="5" fillId="0" borderId="5" xfId="0" applyNumberFormat="1" applyFont="1" applyFill="1" applyBorder="1" applyAlignment="1">
      <alignment vertical="top"/>
    </xf>
    <xf numFmtId="0" fontId="5" fillId="0" borderId="5" xfId="0" applyNumberFormat="1" applyFont="1" applyFill="1" applyBorder="1"/>
    <xf numFmtId="0" fontId="5" fillId="0" borderId="0" xfId="0" applyNumberFormat="1" applyFont="1" applyFill="1" applyAlignment="1">
      <alignment vertical="top"/>
    </xf>
    <xf numFmtId="4" fontId="5" fillId="0" borderId="0" xfId="23" applyNumberFormat="1" applyFont="1" applyFill="1" applyAlignment="1">
      <alignment vertical="top"/>
    </xf>
    <xf numFmtId="4" fontId="5" fillId="0" borderId="0" xfId="23" applyNumberFormat="1" applyFont="1" applyFill="1" applyAlignment="1">
      <alignment horizontal="right" vertical="top" wrapText="1"/>
    </xf>
    <xf numFmtId="4" fontId="5" fillId="0" borderId="0" xfId="23" applyNumberFormat="1" applyFont="1" applyFill="1" applyAlignment="1">
      <alignment horizontal="center" vertical="top" wrapText="1"/>
    </xf>
    <xf numFmtId="0" fontId="27" fillId="0" borderId="0" xfId="0" applyNumberFormat="1" applyFont="1" applyFill="1"/>
    <xf numFmtId="4" fontId="33" fillId="0" borderId="0" xfId="0" applyNumberFormat="1" applyFont="1" applyFill="1"/>
    <xf numFmtId="4" fontId="7" fillId="0" borderId="0" xfId="23" applyNumberFormat="1" applyFont="1" applyFill="1" applyBorder="1" applyAlignment="1" applyProtection="1"/>
    <xf numFmtId="4" fontId="34" fillId="0" borderId="0" xfId="0" applyNumberFormat="1" applyFont="1" applyFill="1"/>
    <xf numFmtId="0" fontId="7" fillId="0" borderId="5" xfId="1" applyFont="1" applyFill="1" applyBorder="1" applyAlignment="1">
      <alignment horizontal="left" wrapText="1"/>
    </xf>
    <xf numFmtId="0" fontId="15" fillId="0" borderId="5" xfId="0" applyFont="1" applyFill="1" applyBorder="1"/>
    <xf numFmtId="4" fontId="15" fillId="0" borderId="5" xfId="0" applyNumberFormat="1" applyFont="1" applyFill="1" applyBorder="1"/>
    <xf numFmtId="4" fontId="33" fillId="0" borderId="0" xfId="0" applyNumberFormat="1" applyFont="1" applyFill="1" applyAlignment="1">
      <alignment horizontal="left"/>
    </xf>
    <xf numFmtId="1" fontId="5" fillId="0" borderId="5" xfId="23" applyNumberFormat="1" applyFont="1" applyFill="1" applyBorder="1" applyAlignment="1" applyProtection="1">
      <alignment horizontal="left"/>
    </xf>
    <xf numFmtId="0" fontId="14" fillId="0" borderId="0" xfId="0" applyNumberFormat="1" applyFont="1" applyFill="1"/>
    <xf numFmtId="0" fontId="28" fillId="0" borderId="0" xfId="0" applyNumberFormat="1" applyFont="1" applyFill="1"/>
    <xf numFmtId="0" fontId="35" fillId="0" borderId="0" xfId="0" applyFont="1" applyFill="1"/>
    <xf numFmtId="49" fontId="36" fillId="0" borderId="5" xfId="23" applyNumberFormat="1" applyFont="1" applyFill="1" applyBorder="1" applyAlignment="1" applyProtection="1">
      <alignment horizontal="left" vertical="top" wrapText="1"/>
    </xf>
    <xf numFmtId="49" fontId="36" fillId="0" borderId="5" xfId="23" applyNumberFormat="1" applyFont="1" applyFill="1" applyBorder="1" applyAlignment="1" applyProtection="1">
      <alignment horizontal="center"/>
    </xf>
    <xf numFmtId="0" fontId="36" fillId="0" borderId="5" xfId="23" applyNumberFormat="1" applyFont="1" applyFill="1" applyBorder="1" applyAlignment="1" applyProtection="1">
      <alignment horizontal="center"/>
    </xf>
    <xf numFmtId="4" fontId="36" fillId="0" borderId="5" xfId="23" applyNumberFormat="1" applyFont="1" applyFill="1" applyBorder="1" applyAlignment="1" applyProtection="1">
      <alignment horizontal="right"/>
    </xf>
    <xf numFmtId="0" fontId="36" fillId="0" borderId="0" xfId="0" applyNumberFormat="1" applyFont="1" applyFill="1"/>
    <xf numFmtId="1" fontId="36" fillId="0" borderId="5" xfId="23" applyNumberFormat="1" applyFont="1" applyFill="1" applyBorder="1" applyAlignment="1" applyProtection="1">
      <alignment horizontal="left"/>
    </xf>
    <xf numFmtId="1" fontId="36" fillId="0" borderId="5" xfId="23" applyNumberFormat="1" applyFont="1" applyFill="1" applyBorder="1" applyAlignment="1" applyProtection="1">
      <alignment horizontal="center"/>
    </xf>
    <xf numFmtId="0" fontId="36" fillId="0" borderId="5" xfId="23" applyNumberFormat="1" applyFont="1" applyFill="1" applyBorder="1" applyAlignment="1" applyProtection="1">
      <alignment horizontal="left" vertical="top" wrapText="1"/>
    </xf>
    <xf numFmtId="49" fontId="37" fillId="0" borderId="5" xfId="23" applyNumberFormat="1" applyFont="1" applyFill="1" applyBorder="1" applyAlignment="1" applyProtection="1">
      <alignment horizontal="left" vertical="top" wrapText="1"/>
    </xf>
    <xf numFmtId="49" fontId="37" fillId="0" borderId="5" xfId="23" applyNumberFormat="1" applyFont="1" applyFill="1" applyBorder="1" applyAlignment="1" applyProtection="1">
      <alignment horizontal="center"/>
    </xf>
    <xf numFmtId="4" fontId="37" fillId="0" borderId="5" xfId="23" applyNumberFormat="1" applyFont="1" applyFill="1" applyBorder="1" applyAlignment="1" applyProtection="1">
      <alignment horizontal="right"/>
    </xf>
    <xf numFmtId="0" fontId="38" fillId="0" borderId="0" xfId="0" applyFont="1" applyFill="1"/>
    <xf numFmtId="49" fontId="37" fillId="0" borderId="5" xfId="23" applyNumberFormat="1" applyFont="1" applyFill="1" applyBorder="1" applyAlignment="1" applyProtection="1">
      <alignment horizontal="left" wrapText="1"/>
    </xf>
    <xf numFmtId="4" fontId="36" fillId="0" borderId="5" xfId="23" applyNumberFormat="1" applyFont="1" applyFill="1" applyBorder="1" applyAlignment="1" applyProtection="1"/>
    <xf numFmtId="4" fontId="36" fillId="0" borderId="0" xfId="0" applyNumberFormat="1" applyFont="1" applyFill="1"/>
    <xf numFmtId="166" fontId="36" fillId="0" borderId="5" xfId="23" applyNumberFormat="1" applyFont="1" applyFill="1" applyBorder="1" applyAlignment="1" applyProtection="1">
      <alignment horizontal="left" vertical="top" wrapText="1"/>
    </xf>
    <xf numFmtId="167" fontId="8" fillId="0" borderId="1" xfId="21" applyNumberFormat="1" applyFont="1" applyFill="1" applyBorder="1" applyAlignment="1" applyProtection="1">
      <alignment horizontal="center" vertical="center"/>
    </xf>
    <xf numFmtId="0" fontId="11" fillId="0" borderId="0" xfId="0" applyNumberFormat="1" applyFont="1" applyFill="1"/>
    <xf numFmtId="0" fontId="11" fillId="0" borderId="0" xfId="0" applyNumberFormat="1" applyFont="1" applyFill="1" applyAlignment="1">
      <alignment horizontal="center"/>
    </xf>
    <xf numFmtId="0" fontId="5" fillId="0" borderId="5" xfId="23" applyNumberFormat="1" applyFont="1" applyFill="1" applyBorder="1" applyAlignment="1" applyProtection="1">
      <alignment horizontal="center" vertical="center"/>
    </xf>
    <xf numFmtId="4" fontId="16" fillId="0" borderId="5" xfId="23" applyNumberFormat="1" applyFont="1" applyFill="1" applyBorder="1" applyAlignment="1" applyProtection="1"/>
    <xf numFmtId="0" fontId="5" fillId="0" borderId="5" xfId="23" applyNumberFormat="1" applyFont="1" applyFill="1" applyBorder="1" applyAlignment="1" applyProtection="1">
      <alignment horizontal="left" wrapText="1"/>
    </xf>
    <xf numFmtId="0" fontId="12" fillId="0" borderId="5" xfId="23" applyNumberFormat="1" applyFont="1" applyFill="1" applyBorder="1" applyAlignment="1" applyProtection="1">
      <alignment horizontal="left" wrapText="1"/>
    </xf>
    <xf numFmtId="0" fontId="12" fillId="0" borderId="5" xfId="23" applyNumberFormat="1" applyFont="1" applyFill="1" applyBorder="1" applyAlignment="1" applyProtection="1"/>
    <xf numFmtId="49" fontId="11" fillId="0" borderId="5" xfId="23" applyNumberFormat="1" applyFont="1" applyFill="1" applyBorder="1" applyAlignment="1" applyProtection="1">
      <alignment horizontal="left" vertical="top" wrapText="1"/>
    </xf>
    <xf numFmtId="49" fontId="11" fillId="0" borderId="5" xfId="23" applyNumberFormat="1" applyFont="1" applyFill="1" applyBorder="1" applyAlignment="1" applyProtection="1">
      <alignment horizontal="center"/>
    </xf>
    <xf numFmtId="166" fontId="7" fillId="0" borderId="5" xfId="23" applyNumberFormat="1" applyFont="1" applyFill="1" applyBorder="1" applyAlignment="1" applyProtection="1">
      <alignment horizontal="left" wrapText="1"/>
    </xf>
    <xf numFmtId="166" fontId="7" fillId="0" borderId="5" xfId="23" applyNumberFormat="1" applyFont="1" applyFill="1" applyBorder="1" applyAlignment="1" applyProtection="1">
      <alignment horizontal="center"/>
    </xf>
    <xf numFmtId="166" fontId="5" fillId="0" borderId="5" xfId="23" applyNumberFormat="1" applyFont="1" applyFill="1" applyBorder="1" applyAlignment="1" applyProtection="1">
      <alignment horizontal="center"/>
    </xf>
    <xf numFmtId="166" fontId="12" fillId="0" borderId="5" xfId="23" applyNumberFormat="1" applyFont="1" applyFill="1" applyBorder="1" applyAlignment="1" applyProtection="1">
      <alignment horizontal="left" wrapText="1"/>
    </xf>
    <xf numFmtId="166" fontId="12" fillId="0" borderId="5" xfId="23" applyNumberFormat="1" applyFont="1" applyFill="1" applyBorder="1" applyAlignment="1" applyProtection="1">
      <alignment horizontal="center"/>
    </xf>
    <xf numFmtId="49" fontId="28" fillId="0" borderId="5" xfId="23" applyNumberFormat="1" applyFont="1" applyFill="1" applyBorder="1" applyAlignment="1" applyProtection="1">
      <alignment horizontal="left" vertical="top" wrapText="1"/>
    </xf>
    <xf numFmtId="49" fontId="28" fillId="0" borderId="5" xfId="23" applyNumberFormat="1" applyFont="1" applyFill="1" applyBorder="1" applyAlignment="1" applyProtection="1">
      <alignment horizontal="center"/>
    </xf>
    <xf numFmtId="0" fontId="28" fillId="0" borderId="5" xfId="23" applyNumberFormat="1" applyFont="1" applyFill="1" applyBorder="1" applyAlignment="1" applyProtection="1">
      <alignment horizontal="center"/>
    </xf>
    <xf numFmtId="4" fontId="28" fillId="0" borderId="5" xfId="23" applyNumberFormat="1" applyFont="1" applyFill="1" applyBorder="1" applyAlignment="1" applyProtection="1"/>
    <xf numFmtId="4" fontId="38" fillId="0" borderId="0" xfId="0" applyNumberFormat="1" applyFont="1" applyFill="1"/>
    <xf numFmtId="0" fontId="28" fillId="0" borderId="0" xfId="0" applyFont="1" applyFill="1"/>
    <xf numFmtId="0" fontId="30" fillId="0" borderId="0" xfId="0" applyFont="1" applyFill="1"/>
    <xf numFmtId="0" fontId="5" fillId="0" borderId="5" xfId="0" applyFont="1" applyFill="1" applyBorder="1"/>
    <xf numFmtId="0" fontId="8" fillId="0" borderId="1" xfId="21" applyFont="1" applyFill="1" applyBorder="1" applyAlignment="1" applyProtection="1">
      <alignment horizontal="center" vertical="center"/>
    </xf>
    <xf numFmtId="0" fontId="8" fillId="0" borderId="1" xfId="21" applyFont="1" applyFill="1" applyBorder="1" applyAlignment="1" applyProtection="1">
      <alignment horizontal="center" vertical="top"/>
    </xf>
    <xf numFmtId="49" fontId="5" fillId="0" borderId="5" xfId="24" applyNumberFormat="1" applyFont="1" applyFill="1" applyBorder="1" applyAlignment="1">
      <alignment horizontal="center" vertical="center" textRotation="90" wrapText="1"/>
    </xf>
    <xf numFmtId="49" fontId="8" fillId="0" borderId="5" xfId="24" applyNumberFormat="1" applyFont="1" applyFill="1" applyBorder="1" applyAlignment="1">
      <alignment horizontal="center" vertical="center" textRotation="90" wrapText="1"/>
    </xf>
    <xf numFmtId="0" fontId="7" fillId="0" borderId="0" xfId="21" applyFont="1" applyFill="1" applyBorder="1" applyAlignment="1" applyProtection="1">
      <alignment horizontal="right" vertical="top" wrapText="1"/>
    </xf>
    <xf numFmtId="0" fontId="6" fillId="0" borderId="1" xfId="21" applyFont="1" applyFill="1" applyBorder="1" applyAlignment="1" applyProtection="1">
      <alignment horizontal="right"/>
    </xf>
    <xf numFmtId="0" fontId="6" fillId="0" borderId="0" xfId="0" applyFont="1" applyFill="1"/>
    <xf numFmtId="0" fontId="8" fillId="0" borderId="0" xfId="0" applyFont="1" applyFill="1"/>
    <xf numFmtId="4" fontId="20" fillId="0" borderId="0" xfId="0" applyNumberFormat="1" applyFont="1" applyFill="1"/>
    <xf numFmtId="0" fontId="13" fillId="0" borderId="0" xfId="0" applyFont="1" applyFill="1"/>
    <xf numFmtId="0" fontId="5" fillId="0" borderId="0" xfId="0" applyFont="1" applyFill="1" applyAlignment="1">
      <alignment vertical="top"/>
    </xf>
    <xf numFmtId="169" fontId="5" fillId="0" borderId="0" xfId="0" applyNumberFormat="1" applyFont="1" applyFill="1"/>
    <xf numFmtId="0" fontId="28" fillId="0" borderId="0" xfId="0" applyFont="1" applyFill="1" applyBorder="1"/>
    <xf numFmtId="0" fontId="28" fillId="0" borderId="0" xfId="21" applyFont="1" applyFill="1" applyBorder="1" applyAlignment="1" applyProtection="1">
      <alignment horizontal="center" vertical="top" wrapText="1"/>
    </xf>
    <xf numFmtId="0" fontId="39" fillId="0" borderId="0" xfId="0" applyFont="1" applyFill="1"/>
    <xf numFmtId="4" fontId="12" fillId="0" borderId="5" xfId="23" applyNumberFormat="1" applyFont="1" applyFill="1" applyBorder="1" applyAlignment="1" applyProtection="1">
      <alignment horizontal="left"/>
    </xf>
    <xf numFmtId="4" fontId="5" fillId="0" borderId="5" xfId="23" applyNumberFormat="1" applyFont="1" applyFill="1" applyBorder="1" applyAlignment="1" applyProtection="1">
      <alignment horizontal="left" wrapText="1"/>
    </xf>
    <xf numFmtId="49" fontId="10" fillId="0" borderId="5" xfId="23" applyNumberFormat="1" applyFont="1" applyFill="1" applyBorder="1" applyAlignment="1" applyProtection="1">
      <alignment horizontal="left" vertical="top" wrapText="1"/>
    </xf>
    <xf numFmtId="49" fontId="10" fillId="0" borderId="5" xfId="23" applyNumberFormat="1" applyFont="1" applyFill="1" applyBorder="1" applyAlignment="1" applyProtection="1">
      <alignment horizontal="center"/>
    </xf>
    <xf numFmtId="4" fontId="10" fillId="0" borderId="5" xfId="23" applyNumberFormat="1" applyFont="1" applyFill="1" applyBorder="1" applyAlignment="1" applyProtection="1">
      <alignment horizontal="right"/>
    </xf>
    <xf numFmtId="4" fontId="11" fillId="0" borderId="5" xfId="23" applyNumberFormat="1" applyFont="1" applyFill="1" applyBorder="1" applyAlignment="1" applyProtection="1">
      <alignment horizontal="right"/>
    </xf>
    <xf numFmtId="4" fontId="8" fillId="0" borderId="0" xfId="0" applyNumberFormat="1" applyFont="1" applyFill="1"/>
    <xf numFmtId="4" fontId="5" fillId="0" borderId="5" xfId="23" applyNumberFormat="1" applyFont="1" applyFill="1" applyBorder="1" applyAlignment="1" applyProtection="1">
      <alignment horizontal="center"/>
    </xf>
    <xf numFmtId="4" fontId="12" fillId="0" borderId="5" xfId="23" applyNumberFormat="1" applyFont="1" applyFill="1" applyBorder="1" applyAlignment="1" applyProtection="1">
      <alignment horizontal="center"/>
    </xf>
    <xf numFmtId="49" fontId="10" fillId="0" borderId="5" xfId="23" applyNumberFormat="1" applyFont="1" applyFill="1" applyBorder="1" applyAlignment="1" applyProtection="1">
      <alignment horizontal="left" wrapText="1"/>
    </xf>
    <xf numFmtId="4" fontId="10" fillId="0" borderId="5" xfId="23" applyNumberFormat="1" applyFont="1" applyFill="1" applyBorder="1" applyAlignment="1" applyProtection="1"/>
    <xf numFmtId="0" fontId="10" fillId="0" borderId="0" xfId="0" applyNumberFormat="1" applyFont="1" applyFill="1"/>
    <xf numFmtId="4" fontId="18" fillId="0" borderId="0" xfId="0" applyNumberFormat="1" applyFont="1" applyFill="1" applyBorder="1"/>
    <xf numFmtId="2" fontId="5" fillId="0" borderId="0" xfId="0" applyNumberFormat="1" applyFont="1" applyFill="1" applyBorder="1"/>
    <xf numFmtId="49" fontId="42" fillId="0" borderId="5" xfId="23" applyNumberFormat="1" applyFont="1" applyFill="1" applyBorder="1" applyAlignment="1" applyProtection="1">
      <alignment horizontal="left" wrapText="1"/>
    </xf>
    <xf numFmtId="49" fontId="42" fillId="0" borderId="5" xfId="23" applyNumberFormat="1" applyFont="1" applyFill="1" applyBorder="1" applyAlignment="1" applyProtection="1">
      <alignment horizontal="center"/>
    </xf>
    <xf numFmtId="4" fontId="42" fillId="0" borderId="5" xfId="23" applyNumberFormat="1" applyFont="1" applyFill="1" applyBorder="1" applyAlignment="1" applyProtection="1"/>
    <xf numFmtId="0" fontId="42" fillId="0" borderId="0" xfId="0" applyNumberFormat="1" applyFont="1" applyFill="1"/>
    <xf numFmtId="49" fontId="5" fillId="0" borderId="5" xfId="23" applyNumberFormat="1" applyFont="1" applyFill="1" applyBorder="1" applyAlignment="1" applyProtection="1">
      <alignment horizontal="center" wrapText="1"/>
    </xf>
    <xf numFmtId="49" fontId="12" fillId="0" borderId="5" xfId="23" applyNumberFormat="1" applyFont="1" applyFill="1" applyBorder="1" applyAlignment="1" applyProtection="1">
      <alignment horizontal="center" wrapText="1"/>
    </xf>
    <xf numFmtId="4" fontId="41" fillId="0" borderId="9" xfId="0" applyNumberFormat="1" applyFont="1" applyFill="1" applyBorder="1" applyAlignment="1">
      <alignment horizontal="center" vertical="center"/>
    </xf>
    <xf numFmtId="4" fontId="28" fillId="0" borderId="5" xfId="23" applyNumberFormat="1" applyFont="1" applyFill="1" applyBorder="1" applyAlignment="1" applyProtection="1">
      <alignment horizontal="right"/>
    </xf>
    <xf numFmtId="4" fontId="30" fillId="0" borderId="5" xfId="23" applyNumberFormat="1" applyFont="1" applyFill="1" applyBorder="1" applyAlignment="1" applyProtection="1">
      <alignment horizontal="right"/>
    </xf>
    <xf numFmtId="0" fontId="10" fillId="0" borderId="5" xfId="0" applyFont="1" applyFill="1" applyBorder="1"/>
    <xf numFmtId="2" fontId="10" fillId="0" borderId="0" xfId="0" applyNumberFormat="1" applyFont="1" applyFill="1"/>
    <xf numFmtId="4" fontId="43" fillId="0" borderId="0" xfId="0" applyNumberFormat="1" applyFont="1" applyFill="1"/>
    <xf numFmtId="2" fontId="5" fillId="0" borderId="0" xfId="0" applyNumberFormat="1" applyFont="1" applyFill="1"/>
    <xf numFmtId="4" fontId="5" fillId="20" borderId="5" xfId="23" applyNumberFormat="1" applyFont="1" applyFill="1" applyBorder="1" applyAlignment="1" applyProtection="1">
      <alignment horizontal="right"/>
    </xf>
    <xf numFmtId="49" fontId="7" fillId="0" borderId="5" xfId="23" quotePrefix="1" applyNumberFormat="1" applyFont="1" applyFill="1" applyBorder="1" applyAlignment="1" applyProtection="1">
      <alignment horizontal="left" wrapText="1"/>
    </xf>
    <xf numFmtId="4" fontId="13" fillId="0" borderId="0" xfId="0" applyNumberFormat="1" applyFont="1" applyFill="1"/>
    <xf numFmtId="0" fontId="39" fillId="0" borderId="0" xfId="0" applyFont="1" applyFill="1" applyAlignment="1">
      <alignment vertical="center"/>
    </xf>
    <xf numFmtId="0" fontId="7" fillId="0" borderId="0" xfId="0" applyFont="1" applyFill="1" applyAlignment="1">
      <alignment vertical="center"/>
    </xf>
    <xf numFmtId="0" fontId="28" fillId="0" borderId="0" xfId="0" applyFont="1" applyFill="1" applyAlignment="1">
      <alignment vertical="center"/>
    </xf>
    <xf numFmtId="0" fontId="5" fillId="0" borderId="0" xfId="0" applyFont="1" applyFill="1" applyAlignment="1">
      <alignment vertical="center"/>
    </xf>
    <xf numFmtId="4" fontId="7" fillId="0" borderId="0" xfId="23" applyNumberFormat="1" applyFont="1" applyFill="1" applyAlignment="1">
      <alignment horizontal="right" vertical="top" wrapText="1"/>
    </xf>
    <xf numFmtId="10" fontId="36" fillId="0" borderId="0" xfId="33" applyNumberFormat="1" applyFont="1" applyFill="1"/>
    <xf numFmtId="0" fontId="45" fillId="0" borderId="0" xfId="0" applyNumberFormat="1" applyFont="1" applyFill="1"/>
    <xf numFmtId="0" fontId="5" fillId="0" borderId="5" xfId="0" applyFont="1" applyFill="1" applyBorder="1" applyAlignment="1">
      <alignment horizontal="left" vertical="top" wrapText="1"/>
    </xf>
    <xf numFmtId="0" fontId="12" fillId="0" borderId="5" xfId="0" applyFont="1" applyFill="1" applyBorder="1" applyAlignment="1">
      <alignment horizontal="left" vertical="top" wrapText="1"/>
    </xf>
    <xf numFmtId="167" fontId="10" fillId="0" borderId="0" xfId="0" applyNumberFormat="1" applyFont="1" applyFill="1"/>
    <xf numFmtId="40" fontId="13" fillId="0" borderId="5" xfId="0" applyNumberFormat="1" applyFont="1" applyFill="1" applyBorder="1" applyAlignment="1">
      <alignment wrapText="1"/>
    </xf>
    <xf numFmtId="49" fontId="5" fillId="0" borderId="5" xfId="0" applyNumberFormat="1" applyFont="1" applyFill="1" applyBorder="1" applyAlignment="1">
      <alignment horizontal="right"/>
    </xf>
    <xf numFmtId="4" fontId="13" fillId="0" borderId="5" xfId="23" applyNumberFormat="1" applyFont="1" applyFill="1" applyBorder="1" applyAlignment="1" applyProtection="1"/>
    <xf numFmtId="49" fontId="5" fillId="20" borderId="5" xfId="23" applyNumberFormat="1" applyFont="1" applyFill="1" applyBorder="1" applyAlignment="1" applyProtection="1">
      <alignment horizontal="center"/>
    </xf>
    <xf numFmtId="49" fontId="5" fillId="20" borderId="5" xfId="23" applyNumberFormat="1" applyFont="1" applyFill="1" applyBorder="1" applyAlignment="1" applyProtection="1">
      <alignment horizontal="left" vertical="top" wrapText="1"/>
    </xf>
    <xf numFmtId="49" fontId="12" fillId="20" borderId="5" xfId="23" applyNumberFormat="1" applyFont="1" applyFill="1" applyBorder="1" applyAlignment="1" applyProtection="1">
      <alignment horizontal="left" vertical="top" wrapText="1"/>
    </xf>
    <xf numFmtId="49" fontId="12" fillId="20" borderId="5" xfId="23" applyNumberFormat="1" applyFont="1" applyFill="1" applyBorder="1" applyAlignment="1" applyProtection="1">
      <alignment horizontal="center"/>
    </xf>
    <xf numFmtId="49" fontId="5" fillId="0" borderId="5" xfId="23" applyNumberFormat="1" applyFont="1" applyFill="1" applyBorder="1" applyAlignment="1" applyProtection="1">
      <alignment horizontal="center" vertical="center" wrapText="1"/>
    </xf>
    <xf numFmtId="4" fontId="47" fillId="0" borderId="5" xfId="23" applyNumberFormat="1" applyFont="1" applyFill="1" applyBorder="1" applyAlignment="1" applyProtection="1">
      <alignment horizontal="right"/>
    </xf>
    <xf numFmtId="49" fontId="10" fillId="0" borderId="5" xfId="23" applyNumberFormat="1" applyFont="1" applyFill="1" applyBorder="1" applyAlignment="1" applyProtection="1">
      <alignment horizontal="center" vertical="center"/>
    </xf>
    <xf numFmtId="4" fontId="32" fillId="0" borderId="5" xfId="23" applyNumberFormat="1" applyFont="1" applyFill="1" applyBorder="1" applyAlignment="1" applyProtection="1">
      <alignment horizontal="right"/>
    </xf>
    <xf numFmtId="0" fontId="49" fillId="0" borderId="0" xfId="0" applyNumberFormat="1" applyFont="1" applyFill="1"/>
    <xf numFmtId="49" fontId="32" fillId="0" borderId="5" xfId="23" applyNumberFormat="1" applyFont="1" applyFill="1" applyBorder="1" applyAlignment="1" applyProtection="1">
      <alignment horizontal="left" vertical="top" wrapText="1"/>
    </xf>
    <xf numFmtId="49" fontId="32" fillId="0" borderId="5" xfId="23" applyNumberFormat="1" applyFont="1" applyFill="1" applyBorder="1" applyAlignment="1" applyProtection="1">
      <alignment horizontal="center"/>
    </xf>
    <xf numFmtId="0" fontId="48" fillId="0" borderId="0" xfId="0" applyNumberFormat="1" applyFont="1" applyFill="1"/>
    <xf numFmtId="0" fontId="32" fillId="0" borderId="0" xfId="0" applyNumberFormat="1" applyFont="1" applyFill="1"/>
    <xf numFmtId="4" fontId="5" fillId="0" borderId="5" xfId="23" applyNumberFormat="1" applyFont="1" applyFill="1" applyBorder="1" applyAlignment="1" applyProtection="1">
      <alignment horizontal="right" vertical="center" wrapText="1"/>
    </xf>
    <xf numFmtId="2" fontId="5" fillId="0" borderId="5" xfId="23" applyNumberFormat="1" applyFont="1" applyFill="1" applyBorder="1" applyAlignment="1" applyProtection="1">
      <alignment horizontal="right" vertical="center" wrapText="1"/>
    </xf>
    <xf numFmtId="4" fontId="12" fillId="0" borderId="5" xfId="23" applyNumberFormat="1" applyFont="1" applyFill="1" applyBorder="1" applyAlignment="1" applyProtection="1">
      <alignment horizontal="right" vertical="center" wrapText="1"/>
    </xf>
    <xf numFmtId="2" fontId="12" fillId="0" borderId="5" xfId="23" applyNumberFormat="1" applyFont="1" applyFill="1" applyBorder="1" applyAlignment="1" applyProtection="1">
      <alignment horizontal="right" vertical="center" wrapText="1"/>
    </xf>
    <xf numFmtId="49" fontId="15" fillId="0" borderId="5" xfId="23" applyNumberFormat="1" applyFont="1" applyFill="1" applyBorder="1" applyAlignment="1" applyProtection="1">
      <alignment horizontal="center"/>
    </xf>
    <xf numFmtId="0" fontId="10" fillId="0" borderId="5" xfId="23" applyNumberFormat="1" applyFont="1" applyFill="1" applyBorder="1" applyAlignment="1" applyProtection="1">
      <alignment horizontal="left" vertical="top" wrapText="1"/>
    </xf>
    <xf numFmtId="0" fontId="47" fillId="0" borderId="0" xfId="0" applyFont="1" applyFill="1"/>
    <xf numFmtId="49" fontId="50" fillId="0" borderId="5" xfId="23" applyNumberFormat="1" applyFont="1" applyFill="1" applyBorder="1" applyAlignment="1" applyProtection="1">
      <alignment horizontal="center"/>
    </xf>
    <xf numFmtId="49" fontId="5" fillId="0" borderId="5" xfId="23" applyNumberFormat="1" applyFont="1" applyFill="1" applyBorder="1" applyAlignment="1" applyProtection="1">
      <alignment horizontal="left"/>
    </xf>
    <xf numFmtId="49" fontId="12" fillId="0" borderId="5" xfId="23" applyNumberFormat="1" applyFont="1" applyFill="1" applyBorder="1" applyAlignment="1" applyProtection="1">
      <alignment horizontal="left"/>
    </xf>
    <xf numFmtId="49" fontId="7" fillId="0" borderId="5" xfId="23" applyNumberFormat="1" applyFont="1" applyFill="1" applyBorder="1" applyAlignment="1" applyProtection="1">
      <alignment horizontal="center" vertical="center" wrapText="1"/>
    </xf>
    <xf numFmtId="2" fontId="7" fillId="0" borderId="5" xfId="23" applyNumberFormat="1" applyFont="1" applyFill="1" applyBorder="1" applyAlignment="1" applyProtection="1">
      <alignment horizontal="center" vertical="center" wrapText="1"/>
    </xf>
    <xf numFmtId="4" fontId="15" fillId="0" borderId="7" xfId="23" applyNumberFormat="1" applyFont="1" applyFill="1" applyBorder="1" applyAlignment="1" applyProtection="1">
      <alignment horizontal="right"/>
    </xf>
    <xf numFmtId="49" fontId="15" fillId="0" borderId="5" xfId="23" applyNumberFormat="1" applyFont="1" applyFill="1" applyBorder="1" applyAlignment="1" applyProtection="1">
      <alignment horizontal="left" vertical="top" wrapText="1"/>
    </xf>
    <xf numFmtId="49" fontId="15" fillId="0" borderId="5" xfId="23" applyNumberFormat="1" applyFont="1" applyFill="1" applyBorder="1" applyAlignment="1" applyProtection="1">
      <alignment horizontal="center" vertical="center" wrapText="1"/>
    </xf>
    <xf numFmtId="2" fontId="15" fillId="0" borderId="5" xfId="23" applyNumberFormat="1" applyFont="1" applyFill="1" applyBorder="1" applyAlignment="1" applyProtection="1">
      <alignment horizontal="center" vertical="center" wrapText="1"/>
    </xf>
    <xf numFmtId="4" fontId="10" fillId="0" borderId="7" xfId="23" applyNumberFormat="1" applyFont="1" applyFill="1" applyBorder="1" applyAlignment="1" applyProtection="1">
      <alignment horizontal="right"/>
    </xf>
    <xf numFmtId="4" fontId="15" fillId="0" borderId="5" xfId="23" applyNumberFormat="1" applyFont="1" applyFill="1" applyBorder="1" applyAlignment="1" applyProtection="1">
      <alignment horizontal="right"/>
    </xf>
    <xf numFmtId="49" fontId="14" fillId="0" borderId="5" xfId="23" applyNumberFormat="1" applyFont="1" applyFill="1" applyBorder="1" applyAlignment="1" applyProtection="1">
      <alignment horizontal="center"/>
    </xf>
    <xf numFmtId="0" fontId="5" fillId="20" borderId="5" xfId="23" applyNumberFormat="1" applyFont="1" applyFill="1" applyBorder="1" applyAlignment="1" applyProtection="1">
      <alignment horizontal="center"/>
    </xf>
    <xf numFmtId="0" fontId="27" fillId="20" borderId="0" xfId="0" applyNumberFormat="1" applyFont="1" applyFill="1"/>
    <xf numFmtId="0" fontId="5" fillId="20" borderId="0" xfId="0" applyNumberFormat="1" applyFont="1" applyFill="1"/>
    <xf numFmtId="0" fontId="12" fillId="20" borderId="0" xfId="0" applyNumberFormat="1" applyFont="1" applyFill="1"/>
    <xf numFmtId="0" fontId="7" fillId="0" borderId="0" xfId="29" applyFont="1" applyAlignment="1">
      <alignment horizontal="right"/>
    </xf>
    <xf numFmtId="3" fontId="5" fillId="0" borderId="0" xfId="30" applyNumberFormat="1" applyFont="1" applyBorder="1" applyAlignment="1">
      <alignment horizontal="center" vertical="center"/>
    </xf>
    <xf numFmtId="0" fontId="5" fillId="0" borderId="0" xfId="31" applyNumberFormat="1" applyFont="1" applyFill="1" applyAlignment="1">
      <alignment horizontal="right" vertical="center" wrapText="1"/>
    </xf>
    <xf numFmtId="0" fontId="5" fillId="0" borderId="0" xfId="31" applyNumberFormat="1" applyFont="1" applyFill="1" applyAlignment="1">
      <alignment horizontal="right" vertical="center"/>
    </xf>
    <xf numFmtId="170" fontId="7" fillId="0" borderId="0" xfId="31" applyNumberFormat="1" applyFont="1" applyFill="1" applyAlignment="1">
      <alignment horizontal="right" vertical="center"/>
    </xf>
    <xf numFmtId="49" fontId="5" fillId="0" borderId="0" xfId="31" applyNumberFormat="1" applyFont="1" applyFill="1" applyAlignment="1">
      <alignment horizontal="center" vertical="center"/>
    </xf>
    <xf numFmtId="170" fontId="5" fillId="0" borderId="0" xfId="29" applyNumberFormat="1" applyFont="1" applyAlignment="1">
      <alignment horizontal="right"/>
    </xf>
    <xf numFmtId="0" fontId="5" fillId="0" borderId="0" xfId="29" applyFont="1" applyBorder="1"/>
    <xf numFmtId="0" fontId="10" fillId="0" borderId="5" xfId="0" applyFont="1" applyBorder="1" applyAlignment="1">
      <alignment horizontal="center" wrapText="1"/>
    </xf>
    <xf numFmtId="49" fontId="5" fillId="0" borderId="5" xfId="24" applyNumberFormat="1" applyFont="1" applyFill="1" applyBorder="1" applyAlignment="1">
      <alignment horizontal="center" vertical="center" wrapText="1"/>
    </xf>
    <xf numFmtId="0" fontId="5" fillId="0" borderId="5" xfId="22" applyNumberFormat="1" applyFont="1" applyBorder="1" applyAlignment="1" applyProtection="1">
      <alignment horizontal="center" vertical="center" wrapText="1"/>
    </xf>
    <xf numFmtId="0" fontId="10" fillId="0" borderId="5" xfId="0" applyFont="1" applyBorder="1" applyAlignment="1">
      <alignment horizontal="center" vertical="center"/>
    </xf>
    <xf numFmtId="49" fontId="5" fillId="0" borderId="5" xfId="31" quotePrefix="1" applyNumberFormat="1" applyFont="1" applyFill="1" applyBorder="1" applyAlignment="1">
      <alignment horizontal="left" vertical="center" wrapText="1"/>
    </xf>
    <xf numFmtId="4" fontId="5" fillId="0" borderId="5" xfId="31" quotePrefix="1" applyNumberFormat="1" applyFont="1" applyFill="1" applyBorder="1" applyAlignment="1">
      <alignment horizontal="center" vertical="center"/>
    </xf>
    <xf numFmtId="49" fontId="5" fillId="0" borderId="5" xfId="29" applyNumberFormat="1" applyFont="1" applyBorder="1" applyAlignment="1">
      <alignment horizontal="center" vertical="center"/>
    </xf>
    <xf numFmtId="49" fontId="5" fillId="0" borderId="5" xfId="29" applyNumberFormat="1" applyFont="1" applyBorder="1" applyAlignment="1">
      <alignment horizontal="left" vertical="center" wrapText="1"/>
    </xf>
    <xf numFmtId="4" fontId="5" fillId="0" borderId="5" xfId="29" applyNumberFormat="1" applyFont="1" applyBorder="1" applyAlignment="1">
      <alignment horizontal="center" vertical="center"/>
    </xf>
    <xf numFmtId="0" fontId="5" fillId="0" borderId="0" xfId="29" applyFont="1" applyAlignment="1">
      <alignment vertical="center"/>
    </xf>
    <xf numFmtId="0" fontId="32" fillId="0" borderId="0" xfId="0" applyFont="1" applyFill="1"/>
    <xf numFmtId="49" fontId="47" fillId="0" borderId="5" xfId="23" applyNumberFormat="1" applyFont="1" applyFill="1" applyBorder="1" applyAlignment="1" applyProtection="1">
      <alignment horizontal="center"/>
    </xf>
    <xf numFmtId="0" fontId="6" fillId="0" borderId="0" xfId="0" applyNumberFormat="1" applyFont="1" applyFill="1"/>
    <xf numFmtId="0" fontId="5" fillId="0" borderId="0" xfId="21" applyFont="1" applyFill="1" applyBorder="1" applyAlignment="1" applyProtection="1">
      <alignment horizontal="right" vertical="top" wrapText="1"/>
    </xf>
    <xf numFmtId="0" fontId="5" fillId="0" borderId="5" xfId="0" applyNumberFormat="1" applyFont="1" applyFill="1" applyBorder="1" applyAlignment="1">
      <alignment horizontal="center" vertical="center" textRotation="90" wrapText="1"/>
    </xf>
    <xf numFmtId="0" fontId="5" fillId="0" borderId="0" xfId="21" applyFont="1" applyFill="1" applyBorder="1" applyAlignment="1" applyProtection="1">
      <alignment horizontal="center" vertical="top" wrapText="1"/>
    </xf>
    <xf numFmtId="0" fontId="5" fillId="0" borderId="0" xfId="23" applyFont="1" applyFill="1" applyAlignment="1">
      <alignment horizontal="center" vertical="top" wrapText="1"/>
    </xf>
    <xf numFmtId="0" fontId="5" fillId="0" borderId="0" xfId="0" applyFont="1" applyFill="1" applyBorder="1" applyAlignment="1">
      <alignment horizontal="center"/>
    </xf>
    <xf numFmtId="49" fontId="8" fillId="0" borderId="5" xfId="21" applyNumberFormat="1" applyFont="1" applyFill="1" applyBorder="1" applyAlignment="1" applyProtection="1">
      <alignment horizontal="left" vertical="center" wrapText="1"/>
    </xf>
    <xf numFmtId="4" fontId="8" fillId="0" borderId="5" xfId="21" applyNumberFormat="1" applyFont="1" applyFill="1" applyBorder="1" applyAlignment="1" applyProtection="1">
      <alignment horizontal="right"/>
    </xf>
    <xf numFmtId="0" fontId="33" fillId="0" borderId="0" xfId="0" applyFont="1" applyFill="1"/>
    <xf numFmtId="49" fontId="7" fillId="0" borderId="5" xfId="25" applyNumberFormat="1" applyFont="1" applyFill="1" applyBorder="1" applyAlignment="1">
      <alignment horizontal="left"/>
    </xf>
    <xf numFmtId="49" fontId="7" fillId="0" borderId="5" xfId="25" applyNumberFormat="1" applyFont="1" applyFill="1" applyBorder="1" applyAlignment="1">
      <alignment horizontal="center"/>
    </xf>
    <xf numFmtId="49" fontId="7" fillId="0" borderId="5" xfId="21" applyNumberFormat="1" applyFont="1" applyFill="1" applyBorder="1" applyAlignment="1" applyProtection="1">
      <alignment horizontal="left" vertical="center" wrapText="1"/>
    </xf>
    <xf numFmtId="4" fontId="7" fillId="0" borderId="5" xfId="21" applyNumberFormat="1" applyFont="1" applyFill="1" applyBorder="1" applyAlignment="1" applyProtection="1">
      <alignment horizontal="right"/>
    </xf>
    <xf numFmtId="49" fontId="14" fillId="0" borderId="5" xfId="24" applyNumberFormat="1" applyFont="1" applyFill="1" applyBorder="1" applyAlignment="1">
      <alignment horizontal="center" vertical="center" textRotation="90" wrapText="1"/>
    </xf>
    <xf numFmtId="49" fontId="14" fillId="0" borderId="5" xfId="21" applyNumberFormat="1" applyFont="1" applyFill="1" applyBorder="1" applyAlignment="1" applyProtection="1">
      <alignment horizontal="left" vertical="top" wrapText="1"/>
    </xf>
    <xf numFmtId="4" fontId="14" fillId="0" borderId="5" xfId="21" applyNumberFormat="1" applyFont="1" applyFill="1" applyBorder="1" applyAlignment="1" applyProtection="1">
      <alignment horizontal="right"/>
    </xf>
    <xf numFmtId="49" fontId="7" fillId="0" borderId="5" xfId="24" applyNumberFormat="1" applyFont="1" applyFill="1" applyBorder="1" applyAlignment="1">
      <alignment horizontal="left"/>
    </xf>
    <xf numFmtId="49" fontId="7" fillId="0" borderId="5" xfId="24" applyNumberFormat="1" applyFont="1" applyFill="1" applyBorder="1" applyAlignment="1">
      <alignment horizontal="center"/>
    </xf>
    <xf numFmtId="49" fontId="5" fillId="0" borderId="5" xfId="24" applyNumberFormat="1" applyFont="1" applyFill="1" applyBorder="1" applyAlignment="1">
      <alignment horizontal="left"/>
    </xf>
    <xf numFmtId="49" fontId="5" fillId="0" borderId="5" xfId="24" applyNumberFormat="1" applyFont="1" applyFill="1" applyBorder="1" applyAlignment="1">
      <alignment horizontal="center"/>
    </xf>
    <xf numFmtId="4" fontId="7" fillId="20" borderId="5" xfId="21" applyNumberFormat="1" applyFont="1" applyFill="1" applyBorder="1" applyAlignment="1" applyProtection="1">
      <alignment horizontal="right"/>
    </xf>
    <xf numFmtId="49" fontId="13" fillId="0" borderId="5" xfId="24" applyNumberFormat="1" applyFont="1" applyFill="1" applyBorder="1" applyAlignment="1">
      <alignment horizontal="left"/>
    </xf>
    <xf numFmtId="49" fontId="13" fillId="0" borderId="5" xfId="24" applyNumberFormat="1" applyFont="1" applyFill="1" applyBorder="1" applyAlignment="1">
      <alignment horizontal="center"/>
    </xf>
    <xf numFmtId="49" fontId="13" fillId="0" borderId="5" xfId="21" applyNumberFormat="1" applyFont="1" applyFill="1" applyBorder="1" applyAlignment="1" applyProtection="1">
      <alignment horizontal="left" vertical="center" wrapText="1"/>
    </xf>
    <xf numFmtId="4" fontId="13" fillId="0" borderId="5" xfId="21" applyNumberFormat="1" applyFont="1" applyFill="1" applyBorder="1" applyAlignment="1" applyProtection="1">
      <alignment horizontal="right"/>
    </xf>
    <xf numFmtId="49" fontId="13" fillId="0" borderId="5" xfId="0" applyNumberFormat="1" applyFont="1" applyFill="1" applyBorder="1" applyAlignment="1">
      <alignment horizontal="left"/>
    </xf>
    <xf numFmtId="0" fontId="51" fillId="22" borderId="5" xfId="0" applyFont="1" applyFill="1" applyBorder="1" applyAlignment="1">
      <alignment wrapText="1"/>
    </xf>
    <xf numFmtId="49" fontId="40" fillId="0" borderId="5" xfId="24" applyNumberFormat="1" applyFont="1" applyFill="1" applyBorder="1" applyAlignment="1">
      <alignment horizontal="left"/>
    </xf>
    <xf numFmtId="49" fontId="40" fillId="0" borderId="5" xfId="24" applyNumberFormat="1" applyFont="1" applyFill="1" applyBorder="1" applyAlignment="1">
      <alignment horizontal="center"/>
    </xf>
    <xf numFmtId="2" fontId="13" fillId="0" borderId="5" xfId="24" applyNumberFormat="1" applyFont="1" applyFill="1" applyBorder="1" applyAlignment="1">
      <alignment horizontal="left"/>
    </xf>
    <xf numFmtId="2" fontId="13" fillId="0" borderId="5" xfId="24" applyNumberFormat="1" applyFont="1" applyFill="1" applyBorder="1" applyAlignment="1">
      <alignment horizontal="center"/>
    </xf>
    <xf numFmtId="165" fontId="13" fillId="0" borderId="5" xfId="21" applyNumberFormat="1" applyFont="1" applyFill="1" applyBorder="1" applyAlignment="1" applyProtection="1">
      <alignment horizontal="left" vertical="center" wrapText="1"/>
    </xf>
    <xf numFmtId="1" fontId="13" fillId="0" borderId="5" xfId="24" applyNumberFormat="1" applyFont="1" applyFill="1" applyBorder="1" applyAlignment="1">
      <alignment horizontal="left"/>
    </xf>
    <xf numFmtId="49" fontId="13" fillId="0" borderId="5" xfId="24" applyNumberFormat="1" applyFont="1" applyFill="1" applyBorder="1" applyAlignment="1"/>
    <xf numFmtId="49" fontId="40" fillId="0" borderId="5" xfId="0" applyNumberFormat="1" applyFont="1" applyFill="1" applyBorder="1" applyAlignment="1">
      <alignment horizontal="left"/>
    </xf>
    <xf numFmtId="49" fontId="40" fillId="0" borderId="5" xfId="0" applyNumberFormat="1" applyFont="1" applyFill="1" applyBorder="1" applyAlignment="1">
      <alignment horizontal="center"/>
    </xf>
    <xf numFmtId="4" fontId="7" fillId="21" borderId="5" xfId="21" applyNumberFormat="1" applyFont="1" applyFill="1" applyBorder="1" applyAlignment="1" applyProtection="1">
      <alignment horizontal="right"/>
    </xf>
    <xf numFmtId="165" fontId="7" fillId="0" borderId="5" xfId="21" applyNumberFormat="1" applyFont="1" applyFill="1" applyBorder="1" applyAlignment="1" applyProtection="1">
      <alignment horizontal="left" vertical="center" wrapText="1"/>
    </xf>
    <xf numFmtId="49" fontId="7" fillId="0" borderId="5" xfId="0" applyNumberFormat="1" applyFont="1" applyFill="1" applyBorder="1" applyAlignment="1">
      <alignment horizontal="left"/>
    </xf>
    <xf numFmtId="49" fontId="5" fillId="0" borderId="5" xfId="21" applyNumberFormat="1" applyFont="1" applyFill="1" applyBorder="1" applyAlignment="1" applyProtection="1">
      <alignment horizontal="left" vertical="center" wrapText="1"/>
    </xf>
    <xf numFmtId="4" fontId="5" fillId="0" borderId="5" xfId="21" applyNumberFormat="1" applyFont="1" applyFill="1" applyBorder="1" applyAlignment="1" applyProtection="1">
      <alignment horizontal="right"/>
    </xf>
    <xf numFmtId="0" fontId="7" fillId="0" borderId="5" xfId="27" applyFont="1" applyFill="1" applyBorder="1" applyAlignment="1">
      <alignment horizontal="left" vertical="center" wrapText="1"/>
    </xf>
    <xf numFmtId="0" fontId="13" fillId="0" borderId="5" xfId="32" applyNumberFormat="1" applyFont="1" applyFill="1" applyBorder="1" applyAlignment="1" applyProtection="1">
      <alignment horizontal="left" vertical="center" wrapText="1"/>
      <protection hidden="1"/>
    </xf>
    <xf numFmtId="49" fontId="7" fillId="0" borderId="5" xfId="0" applyNumberFormat="1" applyFont="1" applyFill="1" applyBorder="1" applyAlignment="1" applyProtection="1">
      <alignment horizontal="left"/>
      <protection locked="0"/>
    </xf>
    <xf numFmtId="0" fontId="7" fillId="0" borderId="5" xfId="0" applyFont="1" applyFill="1" applyBorder="1" applyAlignment="1">
      <alignment horizontal="left" vertical="center" wrapText="1"/>
    </xf>
    <xf numFmtId="49" fontId="5" fillId="0" borderId="5" xfId="0" applyNumberFormat="1" applyFont="1" applyFill="1" applyBorder="1" applyAlignment="1">
      <alignment horizontal="left"/>
    </xf>
    <xf numFmtId="49" fontId="5" fillId="0" borderId="5" xfId="0" applyNumberFormat="1" applyFont="1" applyFill="1" applyBorder="1" applyAlignment="1" applyProtection="1">
      <alignment horizontal="left"/>
      <protection locked="0"/>
    </xf>
    <xf numFmtId="49" fontId="7" fillId="0" borderId="5" xfId="24" applyNumberFormat="1" applyFont="1" applyFill="1" applyBorder="1" applyAlignment="1">
      <alignment horizontal="center" vertical="center"/>
    </xf>
    <xf numFmtId="49" fontId="7" fillId="0" borderId="5" xfId="21" applyNumberFormat="1" applyFont="1" applyFill="1" applyBorder="1" applyAlignment="1" applyProtection="1">
      <alignment horizontal="left" vertical="top" wrapText="1"/>
    </xf>
    <xf numFmtId="49" fontId="29" fillId="0" borderId="5" xfId="31" applyNumberFormat="1" applyFont="1" applyFill="1" applyBorder="1" applyAlignment="1">
      <alignment horizontal="center" vertical="center"/>
    </xf>
    <xf numFmtId="49" fontId="5" fillId="0" borderId="5" xfId="21" applyNumberFormat="1" applyFont="1" applyFill="1" applyBorder="1" applyAlignment="1" applyProtection="1">
      <alignment horizontal="left" vertical="top" wrapText="1"/>
    </xf>
    <xf numFmtId="0" fontId="8" fillId="0" borderId="5" xfId="27" applyFont="1" applyFill="1" applyBorder="1" applyAlignment="1">
      <alignment horizontal="left" vertical="center" wrapText="1"/>
    </xf>
    <xf numFmtId="49" fontId="7" fillId="0" borderId="5" xfId="24" applyNumberFormat="1" applyFont="1" applyFill="1" applyBorder="1" applyAlignment="1"/>
    <xf numFmtId="49" fontId="7" fillId="0" borderId="5" xfId="0" applyNumberFormat="1" applyFont="1" applyFill="1" applyBorder="1" applyAlignment="1"/>
    <xf numFmtId="49" fontId="40" fillId="0" borderId="5" xfId="0" applyNumberFormat="1" applyFont="1" applyFill="1" applyBorder="1" applyAlignment="1">
      <alignment horizontal="center" vertical="center"/>
    </xf>
    <xf numFmtId="0" fontId="13" fillId="0" borderId="5" xfId="28" applyFont="1" applyFill="1" applyBorder="1" applyAlignment="1">
      <alignment horizontal="justify" vertical="top" wrapText="1"/>
    </xf>
    <xf numFmtId="49" fontId="7" fillId="0" borderId="5" xfId="0" applyNumberFormat="1" applyFont="1" applyFill="1" applyBorder="1" applyAlignment="1">
      <alignment horizontal="left" vertical="center"/>
    </xf>
    <xf numFmtId="49" fontId="7" fillId="0" borderId="5" xfId="0" applyNumberFormat="1" applyFont="1" applyFill="1" applyBorder="1" applyAlignment="1">
      <alignment horizontal="center" vertical="center"/>
    </xf>
    <xf numFmtId="4" fontId="7" fillId="0" borderId="5" xfId="21" applyNumberFormat="1" applyFont="1" applyFill="1" applyBorder="1" applyAlignment="1" applyProtection="1">
      <alignment horizontal="right" vertical="center"/>
    </xf>
    <xf numFmtId="4" fontId="7" fillId="0" borderId="5" xfId="0" applyNumberFormat="1" applyFont="1" applyFill="1" applyBorder="1" applyAlignment="1">
      <alignment horizontal="right" vertical="center" wrapText="1"/>
    </xf>
    <xf numFmtId="4" fontId="7" fillId="0" borderId="5" xfId="0" applyNumberFormat="1" applyFont="1" applyFill="1" applyBorder="1" applyAlignment="1">
      <alignment horizontal="right" wrapText="1"/>
    </xf>
    <xf numFmtId="0" fontId="5" fillId="0" borderId="5" xfId="0" applyFont="1" applyFill="1" applyBorder="1" applyAlignment="1">
      <alignment horizontal="left" vertical="center" wrapText="1"/>
    </xf>
    <xf numFmtId="40" fontId="13" fillId="0" borderId="5" xfId="0" applyNumberFormat="1" applyFont="1" applyFill="1" applyBorder="1" applyAlignment="1">
      <alignment horizontal="right" wrapText="1"/>
    </xf>
    <xf numFmtId="40" fontId="13" fillId="0" borderId="5" xfId="0" applyNumberFormat="1" applyFont="1" applyFill="1" applyBorder="1" applyAlignment="1">
      <alignment vertical="center" wrapText="1"/>
    </xf>
    <xf numFmtId="0" fontId="7" fillId="0" borderId="5" xfId="0" applyFont="1" applyFill="1" applyBorder="1" applyAlignment="1">
      <alignment horizontal="left" vertical="top" wrapText="1"/>
    </xf>
    <xf numFmtId="0" fontId="13" fillId="0" borderId="5" xfId="32" applyNumberFormat="1" applyFont="1" applyFill="1" applyBorder="1" applyAlignment="1" applyProtection="1">
      <alignment horizontal="left" vertical="top" wrapText="1"/>
      <protection hidden="1"/>
    </xf>
    <xf numFmtId="0" fontId="7" fillId="0" borderId="5" xfId="32" applyNumberFormat="1" applyFont="1" applyFill="1" applyBorder="1" applyAlignment="1" applyProtection="1">
      <alignment horizontal="left" vertical="center" wrapText="1"/>
      <protection hidden="1"/>
    </xf>
    <xf numFmtId="49" fontId="13" fillId="0" borderId="5" xfId="0" applyNumberFormat="1" applyFont="1" applyFill="1" applyBorder="1" applyAlignment="1"/>
    <xf numFmtId="0" fontId="40" fillId="0" borderId="5" xfId="32" applyNumberFormat="1" applyFont="1" applyFill="1" applyBorder="1" applyAlignment="1" applyProtection="1">
      <alignment horizontal="left" vertical="center" wrapText="1"/>
      <protection hidden="1"/>
    </xf>
    <xf numFmtId="40" fontId="40" fillId="0" borderId="5" xfId="0" applyNumberFormat="1" applyFont="1" applyFill="1" applyBorder="1" applyAlignment="1">
      <alignment horizontal="right" wrapText="1"/>
    </xf>
    <xf numFmtId="40" fontId="40" fillId="0" borderId="5" xfId="0" applyNumberFormat="1" applyFont="1" applyFill="1" applyBorder="1" applyAlignment="1">
      <alignment vertical="center" wrapText="1"/>
    </xf>
    <xf numFmtId="0" fontId="13" fillId="0" borderId="5" xfId="32" applyNumberFormat="1" applyFont="1" applyFill="1" applyBorder="1" applyAlignment="1" applyProtection="1">
      <alignment horizontal="left" wrapText="1"/>
      <protection hidden="1"/>
    </xf>
    <xf numFmtId="0" fontId="7" fillId="0" borderId="5" xfId="0" applyFont="1" applyFill="1" applyBorder="1" applyAlignment="1">
      <alignment horizontal="left" vertical="center"/>
    </xf>
    <xf numFmtId="0" fontId="13" fillId="0" borderId="5" xfId="0" applyFont="1" applyFill="1" applyBorder="1" applyAlignment="1">
      <alignment vertical="center" wrapText="1"/>
    </xf>
    <xf numFmtId="4" fontId="13" fillId="0" borderId="5" xfId="0" applyNumberFormat="1" applyFont="1" applyFill="1" applyBorder="1" applyAlignment="1">
      <alignment horizontal="right" vertical="center" wrapText="1"/>
    </xf>
    <xf numFmtId="4" fontId="13" fillId="0" borderId="5" xfId="0" applyNumberFormat="1" applyFont="1" applyFill="1" applyBorder="1" applyAlignment="1">
      <alignment vertical="center" wrapText="1"/>
    </xf>
    <xf numFmtId="40" fontId="30" fillId="0" borderId="5" xfId="0" applyNumberFormat="1" applyFont="1" applyFill="1" applyBorder="1" applyAlignment="1">
      <alignment vertical="center" wrapText="1"/>
    </xf>
    <xf numFmtId="49" fontId="13" fillId="0" borderId="7" xfId="0" applyNumberFormat="1" applyFont="1" applyFill="1" applyBorder="1" applyAlignment="1">
      <alignment horizontal="center" vertical="center"/>
    </xf>
    <xf numFmtId="40" fontId="13" fillId="0" borderId="5" xfId="0"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wrapText="1"/>
    </xf>
    <xf numFmtId="40" fontId="5" fillId="0" borderId="5" xfId="0" applyNumberFormat="1" applyFont="1" applyFill="1" applyBorder="1" applyAlignment="1">
      <alignment vertical="center" wrapText="1"/>
    </xf>
    <xf numFmtId="0" fontId="20" fillId="0" borderId="5" xfId="27" applyFont="1" applyFill="1" applyBorder="1" applyAlignment="1">
      <alignment horizontal="justify" vertical="center" wrapText="1"/>
    </xf>
    <xf numFmtId="4" fontId="16" fillId="0" borderId="5" xfId="0" applyNumberFormat="1" applyFont="1" applyFill="1" applyBorder="1" applyAlignment="1">
      <alignment horizontal="right" vertical="center" wrapText="1"/>
    </xf>
    <xf numFmtId="49" fontId="5" fillId="0" borderId="5" xfId="30" applyNumberFormat="1" applyFont="1" applyFill="1" applyBorder="1" applyAlignment="1">
      <alignment horizontal="center" vertical="center"/>
    </xf>
    <xf numFmtId="0" fontId="5" fillId="0" borderId="5" xfId="30" applyFont="1" applyFill="1" applyBorder="1" applyAlignment="1">
      <alignment horizontal="justify" vertical="center" wrapText="1"/>
    </xf>
    <xf numFmtId="0" fontId="5" fillId="0" borderId="0" xfId="0" applyFont="1" applyFill="1" applyAlignment="1">
      <alignment horizontal="center"/>
    </xf>
    <xf numFmtId="0" fontId="46" fillId="0" borderId="9" xfId="0" applyFont="1" applyFill="1" applyBorder="1" applyAlignment="1">
      <alignment horizontal="center" vertical="center"/>
    </xf>
    <xf numFmtId="0" fontId="7" fillId="0" borderId="5" xfId="0" applyFont="1" applyFill="1" applyBorder="1" applyAlignment="1">
      <alignment horizontal="left" wrapText="1"/>
    </xf>
    <xf numFmtId="0" fontId="5" fillId="0" borderId="5" xfId="0" applyFont="1" applyFill="1" applyBorder="1" applyAlignment="1">
      <alignment horizontal="left" wrapText="1"/>
    </xf>
    <xf numFmtId="0" fontId="27" fillId="20" borderId="0" xfId="0" applyFont="1" applyFill="1"/>
    <xf numFmtId="0" fontId="10" fillId="20" borderId="0" xfId="0" applyFont="1" applyFill="1"/>
    <xf numFmtId="0" fontId="12" fillId="20" borderId="0" xfId="0" applyFont="1" applyFill="1"/>
    <xf numFmtId="4" fontId="5" fillId="0" borderId="5" xfId="23" applyNumberFormat="1" applyFont="1" applyFill="1" applyBorder="1" applyAlignment="1" applyProtection="1">
      <alignment horizontal="center" vertical="center"/>
    </xf>
    <xf numFmtId="4" fontId="12" fillId="0" borderId="5" xfId="23" applyNumberFormat="1" applyFont="1" applyFill="1" applyBorder="1" applyAlignment="1" applyProtection="1">
      <alignment horizontal="center" vertical="center"/>
    </xf>
    <xf numFmtId="4" fontId="5" fillId="0" borderId="5" xfId="23" applyNumberFormat="1" applyFont="1" applyFill="1" applyBorder="1" applyAlignment="1" applyProtection="1">
      <alignment wrapText="1"/>
    </xf>
    <xf numFmtId="0" fontId="7" fillId="0" borderId="3" xfId="29" applyFont="1" applyBorder="1" applyAlignment="1">
      <alignment horizontal="left" wrapText="1"/>
    </xf>
    <xf numFmtId="0" fontId="7" fillId="0" borderId="7" xfId="29" applyFont="1" applyBorder="1" applyAlignment="1">
      <alignment horizontal="left" wrapText="1"/>
    </xf>
    <xf numFmtId="0" fontId="8" fillId="0" borderId="0" xfId="29" applyFont="1" applyAlignment="1">
      <alignment horizontal="center" wrapText="1"/>
    </xf>
    <xf numFmtId="49" fontId="6" fillId="0" borderId="5" xfId="24" applyNumberFormat="1" applyFont="1" applyFill="1" applyBorder="1" applyAlignment="1">
      <alignment horizontal="center" vertical="center" textRotation="90" wrapText="1"/>
    </xf>
    <xf numFmtId="0" fontId="6" fillId="0" borderId="2" xfId="29" applyFont="1" applyFill="1" applyBorder="1" applyAlignment="1">
      <alignment horizontal="center" vertical="center" wrapText="1"/>
    </xf>
    <xf numFmtId="0" fontId="6" fillId="0" borderId="3" xfId="29" applyFont="1" applyFill="1" applyBorder="1" applyAlignment="1">
      <alignment horizontal="center" vertical="center" wrapText="1"/>
    </xf>
    <xf numFmtId="0" fontId="6" fillId="0" borderId="7" xfId="29" applyFont="1" applyFill="1" applyBorder="1" applyAlignment="1">
      <alignment horizontal="center" vertical="center" wrapText="1"/>
    </xf>
    <xf numFmtId="49" fontId="6" fillId="0" borderId="2" xfId="24" applyNumberFormat="1" applyFont="1" applyFill="1" applyBorder="1" applyAlignment="1">
      <alignment horizontal="center" vertical="center" wrapText="1"/>
    </xf>
    <xf numFmtId="49" fontId="6" fillId="0" borderId="7" xfId="24" applyNumberFormat="1" applyFont="1" applyFill="1" applyBorder="1" applyAlignment="1">
      <alignment horizontal="center" vertical="center" wrapText="1"/>
    </xf>
    <xf numFmtId="0" fontId="6" fillId="0" borderId="4" xfId="27" applyFont="1" applyFill="1" applyBorder="1" applyAlignment="1">
      <alignment horizontal="center" vertical="center" wrapText="1"/>
    </xf>
    <xf numFmtId="0" fontId="6" fillId="0" borderId="6" xfId="27" applyFont="1" applyFill="1" applyBorder="1" applyAlignment="1">
      <alignment horizontal="center" vertical="center" wrapText="1"/>
    </xf>
    <xf numFmtId="49" fontId="6" fillId="0" borderId="5" xfId="29" applyNumberFormat="1" applyFont="1" applyBorder="1" applyAlignment="1">
      <alignment horizontal="center" vertical="center" wrapText="1"/>
    </xf>
    <xf numFmtId="0" fontId="5" fillId="0" borderId="0" xfId="21" applyFont="1" applyFill="1" applyBorder="1" applyAlignment="1" applyProtection="1">
      <alignment horizontal="right" vertical="top" wrapText="1"/>
    </xf>
    <xf numFmtId="0" fontId="5" fillId="0" borderId="0" xfId="21" applyFont="1" applyFill="1" applyBorder="1" applyAlignment="1" applyProtection="1">
      <alignment horizontal="center" vertical="top" wrapText="1"/>
    </xf>
    <xf numFmtId="0" fontId="28" fillId="0" borderId="0" xfId="21" applyFont="1" applyFill="1" applyBorder="1" applyAlignment="1" applyProtection="1">
      <alignment horizontal="right" vertical="top" wrapText="1"/>
    </xf>
    <xf numFmtId="0" fontId="8" fillId="0" borderId="0" xfId="21" applyFont="1" applyFill="1" applyBorder="1" applyAlignment="1" applyProtection="1">
      <alignment horizontal="center" vertical="center"/>
    </xf>
    <xf numFmtId="0" fontId="8" fillId="0" borderId="0" xfId="21" applyFont="1" applyFill="1" applyBorder="1" applyAlignment="1" applyProtection="1">
      <alignment horizontal="center" vertical="top"/>
    </xf>
    <xf numFmtId="49" fontId="5" fillId="0" borderId="5" xfId="21" applyNumberFormat="1" applyFont="1" applyFill="1" applyBorder="1" applyAlignment="1" applyProtection="1">
      <alignment horizontal="center" vertical="center" wrapText="1"/>
    </xf>
    <xf numFmtId="0" fontId="5" fillId="0" borderId="5" xfId="0" applyNumberFormat="1" applyFont="1" applyFill="1" applyBorder="1" applyAlignment="1">
      <alignment horizontal="center" vertical="center" textRotation="90" wrapText="1"/>
    </xf>
    <xf numFmtId="0" fontId="5" fillId="0" borderId="5" xfId="0" applyFont="1" applyFill="1" applyBorder="1" applyAlignment="1">
      <alignment horizontal="center" vertical="center" wrapText="1"/>
    </xf>
    <xf numFmtId="0" fontId="5" fillId="0" borderId="5" xfId="21" applyFont="1" applyFill="1" applyBorder="1" applyAlignment="1" applyProtection="1">
      <alignment horizontal="center" vertical="center" wrapText="1"/>
    </xf>
    <xf numFmtId="0" fontId="5" fillId="0" borderId="0" xfId="23" applyNumberFormat="1" applyFont="1" applyFill="1" applyAlignment="1">
      <alignment horizontal="right" vertical="top" wrapText="1"/>
    </xf>
    <xf numFmtId="0" fontId="8" fillId="0" borderId="0" xfId="23" applyNumberFormat="1" applyFont="1" applyFill="1" applyBorder="1" applyAlignment="1" applyProtection="1">
      <alignment horizontal="center" vertical="top" wrapText="1"/>
    </xf>
    <xf numFmtId="0" fontId="8" fillId="0" borderId="0" xfId="23" applyNumberFormat="1" applyFont="1" applyFill="1" applyBorder="1" applyAlignment="1" applyProtection="1">
      <alignment horizontal="center" vertical="center" wrapText="1"/>
    </xf>
    <xf numFmtId="0" fontId="8" fillId="0" borderId="0" xfId="23" applyNumberFormat="1" applyFont="1" applyFill="1" applyBorder="1" applyAlignment="1" applyProtection="1">
      <alignment horizontal="right" vertical="center" wrapText="1"/>
    </xf>
    <xf numFmtId="0" fontId="5" fillId="0" borderId="0" xfId="23" applyFont="1" applyFill="1" applyAlignment="1">
      <alignment horizontal="right" vertical="top" wrapText="1"/>
    </xf>
    <xf numFmtId="0" fontId="8" fillId="0" borderId="0" xfId="23" applyFont="1" applyFill="1" applyBorder="1" applyAlignment="1" applyProtection="1">
      <alignment horizontal="center" vertical="center"/>
    </xf>
    <xf numFmtId="0" fontId="5" fillId="0" borderId="0" xfId="23" applyFont="1" applyFill="1" applyAlignment="1">
      <alignment horizontal="center" vertical="top" wrapText="1"/>
    </xf>
    <xf numFmtId="49" fontId="5" fillId="0" borderId="5" xfId="29" applyNumberFormat="1" applyFont="1" applyBorder="1" applyAlignment="1">
      <alignment horizontal="left" vertical="center"/>
    </xf>
    <xf numFmtId="0" fontId="5" fillId="0" borderId="0" xfId="29" applyFont="1" applyAlignment="1">
      <alignment horizontal="right" wrapText="1"/>
    </xf>
    <xf numFmtId="170" fontId="7" fillId="0" borderId="0" xfId="29" applyNumberFormat="1" applyFont="1" applyAlignment="1">
      <alignment horizontal="right" vertical="top" wrapText="1"/>
    </xf>
    <xf numFmtId="0" fontId="5" fillId="0" borderId="0" xfId="31" applyNumberFormat="1" applyFont="1" applyFill="1" applyAlignment="1">
      <alignment horizontal="right" vertical="center" wrapText="1"/>
    </xf>
    <xf numFmtId="0" fontId="5" fillId="0" borderId="0" xfId="31" applyNumberFormat="1" applyFont="1" applyFill="1" applyAlignment="1">
      <alignment horizontal="right" vertical="center"/>
    </xf>
    <xf numFmtId="4" fontId="5" fillId="0" borderId="0" xfId="29" applyNumberFormat="1" applyFont="1" applyFill="1" applyAlignment="1">
      <alignment horizontal="right" wrapText="1"/>
    </xf>
    <xf numFmtId="0" fontId="8" fillId="0" borderId="0" xfId="30" applyFont="1" applyFill="1" applyBorder="1" applyAlignment="1">
      <alignment horizontal="center" vertical="center" wrapText="1"/>
    </xf>
  </cellXfs>
  <cellStyles count="34">
    <cellStyle name="20% - Акцент1" xfId="3"/>
    <cellStyle name="20% - Акцент2" xfId="4"/>
    <cellStyle name="20% - Акцент3" xfId="5"/>
    <cellStyle name="20% - Акцент4" xfId="6"/>
    <cellStyle name="20% - Акцент5" xfId="7"/>
    <cellStyle name="20% - Акцент6" xfId="8"/>
    <cellStyle name="40% - Акцент1" xfId="9"/>
    <cellStyle name="40% - Акцент2" xfId="10"/>
    <cellStyle name="40% - Акцент3" xfId="11"/>
    <cellStyle name="40% - Акцент4" xfId="12"/>
    <cellStyle name="40% - Акцент5" xfId="13"/>
    <cellStyle name="40% - Акцент6" xfId="14"/>
    <cellStyle name="60% - Акцент1" xfId="15"/>
    <cellStyle name="60% - Акцент2" xfId="16"/>
    <cellStyle name="60% - Акцент3" xfId="17"/>
    <cellStyle name="60% - Акцент4" xfId="18"/>
    <cellStyle name="60% - Акцент5" xfId="19"/>
    <cellStyle name="60% - Акцент6" xfId="20"/>
    <cellStyle name="Обычный" xfId="0" builtinId="0"/>
    <cellStyle name="Обычный 2" xfId="26"/>
    <cellStyle name="Обычный 2 2" xfId="32"/>
    <cellStyle name="Обычный 3" xfId="29"/>
    <cellStyle name="Обычный_Бюджет 2007" xfId="28"/>
    <cellStyle name="Обычный_КОНСОЛИДИРОВАННЫЙ БЮДЖЕТ 2005" xfId="25"/>
    <cellStyle name="Обычный_Лист1" xfId="23"/>
    <cellStyle name="Обычный_Лист1 2" xfId="30"/>
    <cellStyle name="Обычный_Лист3" xfId="21"/>
    <cellStyle name="Обычный_Лист4" xfId="22"/>
    <cellStyle name="Обычный_Приложения  к закону 1-2-4-5 " xfId="27"/>
    <cellStyle name="Процентный" xfId="33" builtinId="5"/>
    <cellStyle name="УровеньСтрок_1" xfId="1" builtinId="1" iLevel="0"/>
    <cellStyle name="УровеньСтрок_3" xfId="2" builtinId="1" iLevel="2"/>
    <cellStyle name="Финансовый 2" xfId="31"/>
    <cellStyle name="Финансовый_Приложения  к закону 1-2-4-5 " xfId="24"/>
  </cellStyles>
  <dxfs count="77">
    <dxf>
      <font>
        <b val="0"/>
        <i/>
      </font>
    </dxf>
    <dxf>
      <font>
        <b/>
        <i val="0"/>
        <condense val="0"/>
        <extend val="0"/>
        <color auto="1"/>
      </font>
      <fill>
        <patternFill patternType="none">
          <fgColor indexed="64"/>
          <bgColor indexed="65"/>
        </patternFill>
      </fill>
    </dxf>
    <dxf>
      <font>
        <b/>
        <i val="0"/>
        <condense val="0"/>
        <extend val="0"/>
        <color auto="1"/>
      </font>
      <fill>
        <patternFill patternType="none">
          <fgColor indexed="64"/>
          <bgColor indexed="65"/>
        </patternFill>
      </fill>
    </dxf>
    <dxf>
      <font>
        <b val="0"/>
        <i/>
      </font>
    </dxf>
    <dxf>
      <font>
        <b/>
        <i val="0"/>
        <condense val="0"/>
        <extend val="0"/>
        <color auto="1"/>
      </font>
      <fill>
        <patternFill patternType="none">
          <fgColor indexed="64"/>
          <bgColor indexed="65"/>
        </patternFill>
      </fill>
    </dxf>
    <dxf>
      <font>
        <b/>
        <i val="0"/>
        <condense val="0"/>
        <extend val="0"/>
        <color auto="1"/>
      </font>
      <fill>
        <patternFill patternType="none">
          <fgColor indexed="64"/>
          <bgColor indexed="65"/>
        </patternFill>
      </fill>
    </dxf>
    <dxf>
      <font>
        <b val="0"/>
        <i/>
      </font>
    </dxf>
    <dxf>
      <font>
        <color theme="0"/>
      </font>
    </dxf>
    <dxf>
      <font>
        <color theme="0"/>
      </font>
    </dxf>
    <dxf>
      <font>
        <b val="0"/>
        <i/>
      </font>
    </dxf>
    <dxf>
      <font>
        <b/>
        <i val="0"/>
        <condense val="0"/>
        <extend val="0"/>
        <color auto="1"/>
      </font>
      <fill>
        <patternFill patternType="none">
          <fgColor indexed="64"/>
          <bgColor indexed="65"/>
        </patternFill>
      </fill>
    </dxf>
    <dxf>
      <font>
        <b/>
        <i val="0"/>
        <condense val="0"/>
        <extend val="0"/>
        <color auto="1"/>
      </font>
      <fill>
        <patternFill patternType="none">
          <fgColor indexed="64"/>
          <bgColor indexed="65"/>
        </patternFill>
      </fill>
    </dxf>
    <dxf>
      <font>
        <b val="0"/>
        <i/>
      </font>
    </dxf>
    <dxf>
      <font>
        <b/>
        <i val="0"/>
        <condense val="0"/>
        <extend val="0"/>
        <color auto="1"/>
      </font>
      <fill>
        <patternFill patternType="none">
          <fgColor indexed="64"/>
          <bgColor indexed="65"/>
        </patternFill>
      </fill>
    </dxf>
    <dxf>
      <font>
        <b/>
        <i val="0"/>
        <condense val="0"/>
        <extend val="0"/>
        <color auto="1"/>
      </font>
      <fill>
        <patternFill patternType="none">
          <fgColor indexed="64"/>
          <bgColor indexed="65"/>
        </patternFill>
      </fill>
    </dxf>
    <dxf>
      <font>
        <color theme="0"/>
      </font>
    </dxf>
    <dxf>
      <font>
        <color theme="0"/>
      </font>
    </dxf>
    <dxf>
      <font>
        <b val="0"/>
        <i/>
      </font>
    </dxf>
    <dxf>
      <font>
        <b/>
        <i val="0"/>
        <condense val="0"/>
        <extend val="0"/>
        <color auto="1"/>
      </font>
      <fill>
        <patternFill patternType="none">
          <fgColor indexed="64"/>
          <bgColor indexed="65"/>
        </patternFill>
      </fill>
    </dxf>
    <dxf>
      <font>
        <b/>
        <i val="0"/>
        <condense val="0"/>
        <extend val="0"/>
        <color auto="1"/>
      </font>
      <fill>
        <patternFill patternType="none">
          <fgColor indexed="64"/>
          <bgColor indexed="65"/>
        </patternFill>
      </fill>
    </dxf>
    <dxf>
      <font>
        <b/>
        <i val="0"/>
        <condense val="0"/>
        <extend val="0"/>
        <color auto="1"/>
      </font>
      <fill>
        <patternFill patternType="none">
          <fgColor indexed="64"/>
          <bgColor indexed="65"/>
        </patternFill>
      </fill>
    </dxf>
    <dxf>
      <font>
        <b val="0"/>
        <i/>
      </font>
    </dxf>
    <dxf>
      <font>
        <b/>
        <i val="0"/>
        <condense val="0"/>
        <extend val="0"/>
        <color auto="1"/>
      </font>
      <fill>
        <patternFill patternType="none">
          <fgColor indexed="64"/>
          <bgColor indexed="65"/>
        </patternFill>
      </fill>
    </dxf>
    <dxf>
      <font>
        <b val="0"/>
        <i/>
      </font>
    </dxf>
    <dxf>
      <font>
        <b/>
        <i val="0"/>
        <condense val="0"/>
        <extend val="0"/>
        <color auto="1"/>
      </font>
      <fill>
        <patternFill patternType="none">
          <fgColor indexed="64"/>
          <bgColor indexed="65"/>
        </patternFill>
      </fill>
    </dxf>
    <dxf>
      <font>
        <b/>
        <i val="0"/>
        <condense val="0"/>
        <extend val="0"/>
        <color auto="1"/>
      </font>
      <fill>
        <patternFill patternType="none">
          <fgColor indexed="64"/>
          <bgColor indexed="65"/>
        </patternFill>
      </fill>
    </dxf>
    <dxf>
      <font>
        <b val="0"/>
        <i/>
      </font>
    </dxf>
    <dxf>
      <font>
        <b/>
        <i val="0"/>
        <condense val="0"/>
        <extend val="0"/>
        <color auto="1"/>
      </font>
      <fill>
        <patternFill patternType="none">
          <fgColor indexed="64"/>
          <bgColor indexed="65"/>
        </patternFill>
      </fill>
    </dxf>
    <dxf>
      <font>
        <color theme="0"/>
      </font>
    </dxf>
    <dxf>
      <font>
        <color theme="0"/>
      </font>
    </dxf>
    <dxf>
      <font>
        <b val="0"/>
        <i/>
      </font>
    </dxf>
    <dxf>
      <font>
        <b/>
        <i val="0"/>
        <condense val="0"/>
        <extend val="0"/>
        <color auto="1"/>
      </font>
      <fill>
        <patternFill patternType="none">
          <fgColor indexed="64"/>
          <bgColor indexed="65"/>
        </patternFill>
      </fill>
    </dxf>
    <dxf>
      <font>
        <b/>
        <i val="0"/>
        <condense val="0"/>
        <extend val="0"/>
        <color auto="1"/>
      </font>
      <fill>
        <patternFill patternType="none">
          <fgColor indexed="64"/>
          <bgColor indexed="65"/>
        </patternFill>
      </fill>
    </dxf>
    <dxf>
      <font>
        <color theme="0"/>
      </font>
    </dxf>
    <dxf>
      <font>
        <b val="0"/>
        <i/>
      </font>
    </dxf>
    <dxf>
      <font>
        <b/>
        <i val="0"/>
        <condense val="0"/>
        <extend val="0"/>
        <color auto="1"/>
      </font>
      <fill>
        <patternFill patternType="none">
          <fgColor indexed="64"/>
          <bgColor indexed="65"/>
        </patternFill>
      </fill>
    </dxf>
    <dxf>
      <font>
        <b/>
        <i val="0"/>
        <condense val="0"/>
        <extend val="0"/>
        <color auto="1"/>
      </font>
      <fill>
        <patternFill patternType="none">
          <fgColor indexed="64"/>
          <bgColor indexed="65"/>
        </patternFill>
      </fill>
    </dxf>
    <dxf>
      <font>
        <color theme="0"/>
      </font>
    </dxf>
    <dxf>
      <font>
        <b val="0"/>
        <i/>
      </font>
    </dxf>
    <dxf>
      <font>
        <b/>
        <i val="0"/>
        <condense val="0"/>
        <extend val="0"/>
        <color auto="1"/>
      </font>
      <fill>
        <patternFill patternType="none">
          <fgColor indexed="64"/>
          <bgColor indexed="65"/>
        </patternFill>
      </fill>
    </dxf>
    <dxf>
      <font>
        <b/>
        <i val="0"/>
        <condense val="0"/>
        <extend val="0"/>
        <color auto="1"/>
      </font>
      <fill>
        <patternFill patternType="none">
          <fgColor indexed="64"/>
          <bgColor indexed="65"/>
        </patternFill>
      </fill>
    </dxf>
    <dxf>
      <font>
        <color theme="0"/>
      </font>
    </dxf>
    <dxf>
      <font>
        <color theme="0"/>
      </font>
    </dxf>
    <dxf>
      <font>
        <color theme="0"/>
      </font>
    </dxf>
    <dxf>
      <font>
        <b val="0"/>
        <i/>
      </font>
    </dxf>
    <dxf>
      <font>
        <b/>
        <i val="0"/>
        <condense val="0"/>
        <extend val="0"/>
        <color auto="1"/>
      </font>
      <fill>
        <patternFill patternType="none">
          <fgColor indexed="64"/>
          <bgColor indexed="65"/>
        </patternFill>
      </fill>
    </dxf>
    <dxf>
      <font>
        <b/>
        <i val="0"/>
        <condense val="0"/>
        <extend val="0"/>
        <color auto="1"/>
      </font>
      <fill>
        <patternFill patternType="none">
          <fgColor indexed="64"/>
          <bgColor indexed="65"/>
        </patternFill>
      </fill>
    </dxf>
    <dxf>
      <font>
        <color theme="0"/>
      </font>
    </dxf>
    <dxf>
      <font>
        <b/>
        <i val="0"/>
        <condense val="0"/>
        <extend val="0"/>
        <color auto="1"/>
      </font>
      <fill>
        <patternFill patternType="none">
          <fgColor indexed="64"/>
          <bgColor indexed="65"/>
        </patternFill>
      </fill>
    </dxf>
    <dxf>
      <font>
        <b/>
        <i val="0"/>
        <condense val="0"/>
        <extend val="0"/>
        <color auto="1"/>
      </font>
      <fill>
        <patternFill patternType="none">
          <fgColor indexed="64"/>
          <bgColor indexed="65"/>
        </patternFill>
      </fill>
    </dxf>
    <dxf>
      <font>
        <b val="0"/>
        <i/>
      </font>
    </dxf>
    <dxf>
      <font>
        <b/>
        <i val="0"/>
        <condense val="0"/>
        <extend val="0"/>
        <color auto="1"/>
      </font>
      <fill>
        <patternFill patternType="none">
          <fgColor indexed="64"/>
          <bgColor indexed="65"/>
        </patternFill>
      </fill>
    </dxf>
    <dxf>
      <font>
        <color theme="0"/>
      </font>
    </dxf>
    <dxf>
      <font>
        <color theme="0"/>
      </font>
    </dxf>
    <dxf>
      <font>
        <b val="0"/>
        <i/>
      </font>
    </dxf>
    <dxf>
      <font>
        <b/>
        <i val="0"/>
        <condense val="0"/>
        <extend val="0"/>
        <color auto="1"/>
      </font>
      <fill>
        <patternFill patternType="none">
          <fgColor indexed="64"/>
          <bgColor indexed="65"/>
        </patternFill>
      </fill>
    </dxf>
    <dxf>
      <font>
        <b/>
        <i val="0"/>
        <condense val="0"/>
        <extend val="0"/>
        <color auto="1"/>
      </font>
      <fill>
        <patternFill patternType="none">
          <fgColor indexed="64"/>
          <bgColor indexed="65"/>
        </patternFill>
      </fill>
    </dxf>
    <dxf>
      <font>
        <color theme="0"/>
      </font>
    </dxf>
    <dxf>
      <font>
        <b val="0"/>
        <i/>
      </font>
    </dxf>
    <dxf>
      <font>
        <b/>
        <i val="0"/>
        <condense val="0"/>
        <extend val="0"/>
        <color auto="1"/>
      </font>
      <fill>
        <patternFill patternType="none">
          <fgColor indexed="64"/>
          <bgColor indexed="65"/>
        </patternFill>
      </fill>
    </dxf>
    <dxf>
      <font>
        <b/>
        <i val="0"/>
        <condense val="0"/>
        <extend val="0"/>
        <color auto="1"/>
      </font>
      <fill>
        <patternFill patternType="none">
          <fgColor indexed="64"/>
          <bgColor indexed="65"/>
        </patternFill>
      </fill>
    </dxf>
    <dxf>
      <font>
        <b val="0"/>
        <i/>
      </font>
    </dxf>
    <dxf>
      <font>
        <b/>
        <i val="0"/>
        <condense val="0"/>
        <extend val="0"/>
        <color auto="1"/>
      </font>
      <fill>
        <patternFill patternType="none">
          <fgColor indexed="64"/>
          <bgColor indexed="65"/>
        </patternFill>
      </fill>
    </dxf>
    <dxf>
      <font>
        <color theme="0"/>
      </font>
    </dxf>
    <dxf>
      <font>
        <color theme="0"/>
      </font>
    </dxf>
    <dxf>
      <font>
        <color theme="0"/>
      </font>
    </dxf>
    <dxf>
      <font>
        <b val="0"/>
        <i/>
      </font>
    </dxf>
    <dxf>
      <font>
        <b/>
        <i val="0"/>
        <condense val="0"/>
        <extend val="0"/>
        <color auto="1"/>
      </font>
      <fill>
        <patternFill patternType="none">
          <fgColor indexed="64"/>
          <bgColor indexed="65"/>
        </patternFill>
      </fill>
    </dxf>
    <dxf>
      <font>
        <b val="0"/>
        <i/>
      </font>
    </dxf>
    <dxf>
      <font>
        <b/>
        <i val="0"/>
        <condense val="0"/>
        <extend val="0"/>
        <color auto="1"/>
      </font>
      <fill>
        <patternFill patternType="none">
          <fgColor indexed="64"/>
          <bgColor indexed="65"/>
        </patternFill>
      </fill>
    </dxf>
    <dxf>
      <font>
        <b/>
        <i val="0"/>
        <condense val="0"/>
        <extend val="0"/>
        <color auto="1"/>
      </font>
      <fill>
        <patternFill patternType="none">
          <fgColor indexed="64"/>
          <bgColor indexed="65"/>
        </patternFill>
      </fill>
    </dxf>
    <dxf>
      <font>
        <color theme="0"/>
      </font>
    </dxf>
    <dxf>
      <font>
        <b val="0"/>
        <i/>
      </font>
    </dxf>
    <dxf>
      <font>
        <b/>
        <i val="0"/>
        <condense val="0"/>
        <extend val="0"/>
        <color auto="1"/>
      </font>
      <fill>
        <patternFill patternType="none">
          <fgColor indexed="64"/>
          <bgColor indexed="65"/>
        </patternFill>
      </fill>
    </dxf>
    <dxf>
      <font>
        <b/>
        <i val="0"/>
        <condense val="0"/>
        <extend val="0"/>
        <color auto="1"/>
      </font>
      <fill>
        <patternFill patternType="none">
          <fgColor indexed="64"/>
          <bgColor indexed="65"/>
        </patternFill>
      </fill>
    </dxf>
    <dxf>
      <font>
        <b val="0"/>
        <i/>
      </font>
    </dxf>
    <dxf>
      <font>
        <b/>
        <i val="0"/>
        <condense val="0"/>
        <extend val="0"/>
        <color auto="1"/>
      </font>
      <fill>
        <patternFill patternType="none">
          <fgColor indexed="64"/>
          <bgColor indexed="65"/>
        </patternFill>
      </fill>
    </dxf>
  </dxfs>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AM37"/>
  <sheetViews>
    <sheetView view="pageBreakPreview" topLeftCell="A11" zoomScaleNormal="100" workbookViewId="0">
      <selection activeCell="A8" sqref="A8:L8"/>
    </sheetView>
  </sheetViews>
  <sheetFormatPr defaultColWidth="9.140625" defaultRowHeight="12.75" x14ac:dyDescent="0.2"/>
  <cols>
    <col min="1" max="6" width="4.28515625" style="4" customWidth="1"/>
    <col min="7" max="7" width="5.85546875" style="4" customWidth="1"/>
    <col min="8" max="8" width="5" style="4" customWidth="1"/>
    <col min="9" max="9" width="31" style="4" customWidth="1"/>
    <col min="10" max="10" width="15.28515625" style="4" customWidth="1"/>
    <col min="11" max="12" width="13.5703125" style="4" customWidth="1"/>
    <col min="13" max="13" width="12.28515625" style="6" bestFit="1" customWidth="1"/>
    <col min="14" max="15" width="14.7109375" style="6" customWidth="1"/>
    <col min="16" max="16" width="18.7109375" style="6" customWidth="1"/>
    <col min="17" max="39" width="9.140625" style="6"/>
    <col min="40" max="16384" width="9.140625" style="4"/>
  </cols>
  <sheetData>
    <row r="1" spans="1:39" x14ac:dyDescent="0.2">
      <c r="I1" s="2" t="s">
        <v>362</v>
      </c>
      <c r="J1" s="2"/>
      <c r="K1" s="2"/>
      <c r="L1" s="2"/>
    </row>
    <row r="2" spans="1:39" ht="25.5" customHeight="1" x14ac:dyDescent="0.2">
      <c r="I2" s="2" t="s">
        <v>656</v>
      </c>
      <c r="J2" s="2"/>
      <c r="K2" s="2"/>
      <c r="L2" s="2"/>
    </row>
    <row r="3" spans="1:39" ht="12" customHeight="1" x14ac:dyDescent="0.2">
      <c r="I3" s="2"/>
      <c r="J3" s="2"/>
      <c r="K3" s="2"/>
      <c r="L3" s="2"/>
      <c r="N3" s="2"/>
      <c r="O3" s="2"/>
      <c r="P3" s="2"/>
      <c r="Q3" s="2"/>
    </row>
    <row r="4" spans="1:39" ht="24" customHeight="1" x14ac:dyDescent="0.2">
      <c r="I4" s="2"/>
      <c r="J4" s="2"/>
      <c r="K4" s="2"/>
      <c r="L4" s="2"/>
      <c r="N4" s="2"/>
      <c r="O4" s="2"/>
      <c r="P4" s="2"/>
      <c r="Q4" s="2"/>
    </row>
    <row r="5" spans="1:39" ht="12.75" customHeight="1" x14ac:dyDescent="0.2">
      <c r="I5" s="2"/>
      <c r="J5" s="2"/>
      <c r="K5" s="2"/>
      <c r="L5" s="2"/>
    </row>
    <row r="6" spans="1:39" ht="25.5" customHeight="1" x14ac:dyDescent="0.2">
      <c r="I6" s="2"/>
      <c r="J6" s="2"/>
      <c r="K6" s="2"/>
      <c r="L6" s="2"/>
    </row>
    <row r="7" spans="1:39" ht="25.5" customHeight="1" x14ac:dyDescent="0.2">
      <c r="I7" s="113"/>
      <c r="J7" s="113"/>
      <c r="K7" s="113"/>
      <c r="L7" s="113"/>
    </row>
    <row r="8" spans="1:39" ht="33" customHeight="1" x14ac:dyDescent="0.25">
      <c r="A8" s="434" t="s">
        <v>641</v>
      </c>
      <c r="B8" s="434"/>
      <c r="C8" s="434"/>
      <c r="D8" s="434"/>
      <c r="E8" s="434"/>
      <c r="F8" s="434"/>
      <c r="G8" s="434"/>
      <c r="H8" s="434"/>
      <c r="I8" s="434"/>
      <c r="J8" s="434"/>
      <c r="K8" s="434"/>
      <c r="L8" s="434"/>
    </row>
    <row r="9" spans="1:39" ht="18" customHeight="1" x14ac:dyDescent="0.2">
      <c r="E9" s="7"/>
      <c r="J9" s="5"/>
      <c r="L9" s="8" t="s">
        <v>308</v>
      </c>
    </row>
    <row r="10" spans="1:39" ht="60" customHeight="1" x14ac:dyDescent="0.2">
      <c r="A10" s="435" t="s">
        <v>387</v>
      </c>
      <c r="B10" s="435" t="s">
        <v>378</v>
      </c>
      <c r="C10" s="435" t="s">
        <v>379</v>
      </c>
      <c r="D10" s="436" t="s">
        <v>380</v>
      </c>
      <c r="E10" s="437"/>
      <c r="F10" s="438"/>
      <c r="G10" s="439" t="s">
        <v>381</v>
      </c>
      <c r="H10" s="440"/>
      <c r="I10" s="441" t="s">
        <v>383</v>
      </c>
      <c r="J10" s="443" t="s">
        <v>498</v>
      </c>
      <c r="K10" s="443"/>
      <c r="L10" s="443"/>
    </row>
    <row r="11" spans="1:39" s="13" customFormat="1" ht="162.75" customHeight="1" x14ac:dyDescent="0.2">
      <c r="A11" s="435"/>
      <c r="B11" s="435"/>
      <c r="C11" s="435"/>
      <c r="D11" s="9" t="s">
        <v>364</v>
      </c>
      <c r="E11" s="9" t="s">
        <v>309</v>
      </c>
      <c r="F11" s="9" t="s">
        <v>310</v>
      </c>
      <c r="G11" s="10" t="s">
        <v>382</v>
      </c>
      <c r="H11" s="10" t="s">
        <v>394</v>
      </c>
      <c r="I11" s="442"/>
      <c r="J11" s="11" t="s">
        <v>475</v>
      </c>
      <c r="K11" s="11" t="s">
        <v>547</v>
      </c>
      <c r="L11" s="11" t="s">
        <v>640</v>
      </c>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row>
    <row r="12" spans="1:39" s="13" customFormat="1" ht="36" hidden="1" x14ac:dyDescent="0.2">
      <c r="A12" s="14" t="s">
        <v>47</v>
      </c>
      <c r="B12" s="15" t="s">
        <v>138</v>
      </c>
      <c r="C12" s="16" t="s">
        <v>140</v>
      </c>
      <c r="D12" s="16" t="s">
        <v>153</v>
      </c>
      <c r="E12" s="16" t="s">
        <v>153</v>
      </c>
      <c r="F12" s="16" t="s">
        <v>153</v>
      </c>
      <c r="G12" s="16" t="s">
        <v>252</v>
      </c>
      <c r="H12" s="14" t="s">
        <v>226</v>
      </c>
      <c r="I12" s="17" t="s">
        <v>311</v>
      </c>
      <c r="J12" s="18">
        <f>J13-J15</f>
        <v>0</v>
      </c>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row>
    <row r="13" spans="1:39" s="13" customFormat="1" ht="13.5" hidden="1" customHeight="1" x14ac:dyDescent="0.2">
      <c r="A13" s="14" t="s">
        <v>47</v>
      </c>
      <c r="B13" s="15" t="s">
        <v>138</v>
      </c>
      <c r="C13" s="16" t="s">
        <v>140</v>
      </c>
      <c r="D13" s="16" t="s">
        <v>153</v>
      </c>
      <c r="E13" s="16" t="s">
        <v>153</v>
      </c>
      <c r="F13" s="16" t="s">
        <v>153</v>
      </c>
      <c r="G13" s="16" t="s">
        <v>252</v>
      </c>
      <c r="H13" s="14" t="s">
        <v>312</v>
      </c>
      <c r="I13" s="19" t="s">
        <v>313</v>
      </c>
      <c r="J13" s="18">
        <f>J14</f>
        <v>0</v>
      </c>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row>
    <row r="14" spans="1:39" s="13" customFormat="1" ht="13.5" hidden="1" customHeight="1" x14ac:dyDescent="0.2">
      <c r="A14" s="20" t="s">
        <v>47</v>
      </c>
      <c r="B14" s="21" t="s">
        <v>138</v>
      </c>
      <c r="C14" s="22" t="s">
        <v>140</v>
      </c>
      <c r="D14" s="22" t="s">
        <v>153</v>
      </c>
      <c r="E14" s="22" t="s">
        <v>153</v>
      </c>
      <c r="F14" s="22" t="s">
        <v>147</v>
      </c>
      <c r="G14" s="22" t="s">
        <v>252</v>
      </c>
      <c r="H14" s="20" t="s">
        <v>314</v>
      </c>
      <c r="I14" s="23" t="s">
        <v>315</v>
      </c>
      <c r="J14" s="24">
        <v>0</v>
      </c>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row>
    <row r="15" spans="1:39" s="13" customFormat="1" ht="13.5" hidden="1" customHeight="1" x14ac:dyDescent="0.2">
      <c r="A15" s="14" t="s">
        <v>47</v>
      </c>
      <c r="B15" s="15" t="s">
        <v>138</v>
      </c>
      <c r="C15" s="16" t="s">
        <v>140</v>
      </c>
      <c r="D15" s="16" t="s">
        <v>153</v>
      </c>
      <c r="E15" s="16" t="s">
        <v>153</v>
      </c>
      <c r="F15" s="16" t="s">
        <v>153</v>
      </c>
      <c r="G15" s="16" t="s">
        <v>252</v>
      </c>
      <c r="H15" s="14" t="s">
        <v>227</v>
      </c>
      <c r="I15" s="25" t="s">
        <v>316</v>
      </c>
      <c r="J15" s="18">
        <f>J16</f>
        <v>0</v>
      </c>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row>
    <row r="16" spans="1:39" s="13" customFormat="1" ht="13.5" hidden="1" customHeight="1" x14ac:dyDescent="0.2">
      <c r="A16" s="20" t="s">
        <v>47</v>
      </c>
      <c r="B16" s="21" t="s">
        <v>138</v>
      </c>
      <c r="C16" s="22" t="s">
        <v>140</v>
      </c>
      <c r="D16" s="22" t="s">
        <v>153</v>
      </c>
      <c r="E16" s="22" t="s">
        <v>153</v>
      </c>
      <c r="F16" s="22" t="s">
        <v>147</v>
      </c>
      <c r="G16" s="22" t="s">
        <v>252</v>
      </c>
      <c r="H16" s="20" t="s">
        <v>228</v>
      </c>
      <c r="I16" s="26" t="s">
        <v>317</v>
      </c>
      <c r="J16" s="24">
        <v>0</v>
      </c>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row>
    <row r="17" spans="1:39" s="33" customFormat="1" ht="26.25" customHeight="1" x14ac:dyDescent="0.2">
      <c r="A17" s="27" t="s">
        <v>47</v>
      </c>
      <c r="B17" s="28" t="s">
        <v>138</v>
      </c>
      <c r="C17" s="27" t="s">
        <v>142</v>
      </c>
      <c r="D17" s="27" t="s">
        <v>153</v>
      </c>
      <c r="E17" s="29" t="s">
        <v>153</v>
      </c>
      <c r="F17" s="27" t="s">
        <v>153</v>
      </c>
      <c r="G17" s="27" t="s">
        <v>252</v>
      </c>
      <c r="H17" s="27" t="s">
        <v>226</v>
      </c>
      <c r="I17" s="30" t="s">
        <v>318</v>
      </c>
      <c r="J17" s="31">
        <f>-J18+J22</f>
        <v>10000000</v>
      </c>
      <c r="K17" s="31">
        <f>-K18+K22</f>
        <v>0</v>
      </c>
      <c r="L17" s="31">
        <f>-L18+L22</f>
        <v>0</v>
      </c>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row>
    <row r="18" spans="1:39" s="36" customFormat="1" ht="26.25" customHeight="1" x14ac:dyDescent="0.2">
      <c r="A18" s="27" t="s">
        <v>47</v>
      </c>
      <c r="B18" s="28" t="s">
        <v>138</v>
      </c>
      <c r="C18" s="27" t="s">
        <v>142</v>
      </c>
      <c r="D18" s="27" t="s">
        <v>153</v>
      </c>
      <c r="E18" s="29" t="s">
        <v>153</v>
      </c>
      <c r="F18" s="27" t="s">
        <v>153</v>
      </c>
      <c r="G18" s="27" t="s">
        <v>252</v>
      </c>
      <c r="H18" s="27" t="s">
        <v>232</v>
      </c>
      <c r="I18" s="30" t="s">
        <v>319</v>
      </c>
      <c r="J18" s="34">
        <f>J19</f>
        <v>710990349.10000002</v>
      </c>
      <c r="K18" s="34">
        <f>K19</f>
        <v>457470986.74000001</v>
      </c>
      <c r="L18" s="34">
        <f>L19</f>
        <v>455253756.63999999</v>
      </c>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row>
    <row r="19" spans="1:39" s="36" customFormat="1" ht="26.25" customHeight="1" x14ac:dyDescent="0.2">
      <c r="A19" s="37" t="s">
        <v>47</v>
      </c>
      <c r="B19" s="38" t="s">
        <v>138</v>
      </c>
      <c r="C19" s="37" t="s">
        <v>142</v>
      </c>
      <c r="D19" s="37" t="s">
        <v>139</v>
      </c>
      <c r="E19" s="39" t="s">
        <v>153</v>
      </c>
      <c r="F19" s="37" t="s">
        <v>153</v>
      </c>
      <c r="G19" s="37" t="s">
        <v>252</v>
      </c>
      <c r="H19" s="37" t="s">
        <v>232</v>
      </c>
      <c r="I19" s="40" t="s">
        <v>320</v>
      </c>
      <c r="J19" s="41">
        <f>J21</f>
        <v>710990349.10000002</v>
      </c>
      <c r="K19" s="41">
        <f>K21</f>
        <v>457470986.74000001</v>
      </c>
      <c r="L19" s="41">
        <f>L21</f>
        <v>455253756.63999999</v>
      </c>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row>
    <row r="20" spans="1:39" s="36" customFormat="1" ht="26.25" customHeight="1" x14ac:dyDescent="0.2">
      <c r="A20" s="37" t="s">
        <v>47</v>
      </c>
      <c r="B20" s="38" t="s">
        <v>138</v>
      </c>
      <c r="C20" s="37" t="s">
        <v>142</v>
      </c>
      <c r="D20" s="37" t="s">
        <v>139</v>
      </c>
      <c r="E20" s="39" t="s">
        <v>138</v>
      </c>
      <c r="F20" s="37" t="s">
        <v>153</v>
      </c>
      <c r="G20" s="37" t="s">
        <v>252</v>
      </c>
      <c r="H20" s="37" t="s">
        <v>321</v>
      </c>
      <c r="I20" s="40" t="s">
        <v>322</v>
      </c>
      <c r="J20" s="41">
        <f>J21</f>
        <v>710990349.10000002</v>
      </c>
      <c r="K20" s="41">
        <f>K21</f>
        <v>457470986.74000001</v>
      </c>
      <c r="L20" s="41">
        <f>L21</f>
        <v>455253756.63999999</v>
      </c>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row>
    <row r="21" spans="1:39" s="36" customFormat="1" ht="38.25" customHeight="1" x14ac:dyDescent="0.2">
      <c r="A21" s="37" t="s">
        <v>47</v>
      </c>
      <c r="B21" s="38" t="s">
        <v>138</v>
      </c>
      <c r="C21" s="37" t="s">
        <v>142</v>
      </c>
      <c r="D21" s="37" t="s">
        <v>139</v>
      </c>
      <c r="E21" s="39" t="s">
        <v>138</v>
      </c>
      <c r="F21" s="37" t="s">
        <v>147</v>
      </c>
      <c r="G21" s="37" t="s">
        <v>252</v>
      </c>
      <c r="H21" s="37" t="s">
        <v>321</v>
      </c>
      <c r="I21" s="40" t="s">
        <v>323</v>
      </c>
      <c r="J21" s="41">
        <f>Прил.2!L9</f>
        <v>710990349.10000002</v>
      </c>
      <c r="K21" s="41">
        <f>Прил.2!M9</f>
        <v>457470986.74000001</v>
      </c>
      <c r="L21" s="41">
        <f>Прил.2!N9</f>
        <v>455253756.63999999</v>
      </c>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row>
    <row r="22" spans="1:39" s="36" customFormat="1" ht="26.25" customHeight="1" x14ac:dyDescent="0.2">
      <c r="A22" s="27" t="s">
        <v>47</v>
      </c>
      <c r="B22" s="28" t="s">
        <v>138</v>
      </c>
      <c r="C22" s="27" t="s">
        <v>142</v>
      </c>
      <c r="D22" s="27" t="s">
        <v>153</v>
      </c>
      <c r="E22" s="29" t="s">
        <v>153</v>
      </c>
      <c r="F22" s="27" t="s">
        <v>153</v>
      </c>
      <c r="G22" s="27" t="s">
        <v>252</v>
      </c>
      <c r="H22" s="27" t="s">
        <v>237</v>
      </c>
      <c r="I22" s="30" t="s">
        <v>324</v>
      </c>
      <c r="J22" s="34">
        <f>J23</f>
        <v>720990349.10000002</v>
      </c>
      <c r="K22" s="34">
        <f t="shared" ref="K22:L24" si="0">K23</f>
        <v>457470986.74000001</v>
      </c>
      <c r="L22" s="34">
        <f t="shared" si="0"/>
        <v>455253756.63999999</v>
      </c>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row>
    <row r="23" spans="1:39" s="36" customFormat="1" ht="26.25" customHeight="1" x14ac:dyDescent="0.2">
      <c r="A23" s="37" t="s">
        <v>47</v>
      </c>
      <c r="B23" s="38" t="s">
        <v>138</v>
      </c>
      <c r="C23" s="37" t="s">
        <v>142</v>
      </c>
      <c r="D23" s="37" t="s">
        <v>139</v>
      </c>
      <c r="E23" s="39" t="s">
        <v>153</v>
      </c>
      <c r="F23" s="37" t="s">
        <v>153</v>
      </c>
      <c r="G23" s="37" t="s">
        <v>252</v>
      </c>
      <c r="H23" s="37" t="s">
        <v>237</v>
      </c>
      <c r="I23" s="40" t="s">
        <v>325</v>
      </c>
      <c r="J23" s="41">
        <f>J24</f>
        <v>720990349.10000002</v>
      </c>
      <c r="K23" s="41">
        <f t="shared" si="0"/>
        <v>457470986.74000001</v>
      </c>
      <c r="L23" s="41">
        <f t="shared" si="0"/>
        <v>455253756.63999999</v>
      </c>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row>
    <row r="24" spans="1:39" s="36" customFormat="1" ht="26.25" customHeight="1" x14ac:dyDescent="0.2">
      <c r="A24" s="37" t="s">
        <v>47</v>
      </c>
      <c r="B24" s="38" t="s">
        <v>138</v>
      </c>
      <c r="C24" s="37" t="s">
        <v>142</v>
      </c>
      <c r="D24" s="37" t="s">
        <v>139</v>
      </c>
      <c r="E24" s="39" t="s">
        <v>138</v>
      </c>
      <c r="F24" s="37" t="s">
        <v>153</v>
      </c>
      <c r="G24" s="37" t="s">
        <v>252</v>
      </c>
      <c r="H24" s="37" t="s">
        <v>238</v>
      </c>
      <c r="I24" s="40" t="s">
        <v>326</v>
      </c>
      <c r="J24" s="42">
        <f>J25</f>
        <v>720990349.10000002</v>
      </c>
      <c r="K24" s="42">
        <f t="shared" si="0"/>
        <v>457470986.74000001</v>
      </c>
      <c r="L24" s="42">
        <f t="shared" si="0"/>
        <v>455253756.63999999</v>
      </c>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row>
    <row r="25" spans="1:39" s="36" customFormat="1" ht="36.75" customHeight="1" x14ac:dyDescent="0.2">
      <c r="A25" s="37" t="s">
        <v>47</v>
      </c>
      <c r="B25" s="38" t="s">
        <v>138</v>
      </c>
      <c r="C25" s="37" t="s">
        <v>142</v>
      </c>
      <c r="D25" s="37" t="s">
        <v>139</v>
      </c>
      <c r="E25" s="39" t="s">
        <v>138</v>
      </c>
      <c r="F25" s="37" t="s">
        <v>147</v>
      </c>
      <c r="G25" s="37" t="s">
        <v>252</v>
      </c>
      <c r="H25" s="37" t="s">
        <v>238</v>
      </c>
      <c r="I25" s="40" t="s">
        <v>327</v>
      </c>
      <c r="J25" s="41">
        <f>Прил.4!N10</f>
        <v>720990349.10000002</v>
      </c>
      <c r="K25" s="41">
        <f>Прил.4!O10</f>
        <v>457470986.74000001</v>
      </c>
      <c r="L25" s="41">
        <f>Прил.4!P10</f>
        <v>455253756.63999999</v>
      </c>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row>
    <row r="26" spans="1:39" s="45" customFormat="1" ht="22.5" customHeight="1" x14ac:dyDescent="0.2">
      <c r="A26" s="1" t="s">
        <v>328</v>
      </c>
      <c r="B26" s="432"/>
      <c r="C26" s="432"/>
      <c r="D26" s="432"/>
      <c r="E26" s="432"/>
      <c r="F26" s="432"/>
      <c r="G26" s="432"/>
      <c r="H26" s="432"/>
      <c r="I26" s="433"/>
      <c r="J26" s="43">
        <f>J17</f>
        <v>10000000</v>
      </c>
      <c r="K26" s="43">
        <f>K17</f>
        <v>0</v>
      </c>
      <c r="L26" s="43">
        <f>L17</f>
        <v>0</v>
      </c>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row>
    <row r="27" spans="1:39" s="45" customFormat="1" x14ac:dyDescent="0.2">
      <c r="A27" s="46"/>
      <c r="B27" s="46"/>
      <c r="C27" s="46"/>
      <c r="D27" s="46"/>
      <c r="E27" s="46"/>
      <c r="F27" s="46"/>
      <c r="G27" s="46"/>
      <c r="H27" s="46"/>
      <c r="I27" s="46"/>
      <c r="J27" s="47"/>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row>
    <row r="28" spans="1:39" x14ac:dyDescent="0.2">
      <c r="J28" s="6">
        <v>65044405</v>
      </c>
      <c r="K28" s="6">
        <v>1533316</v>
      </c>
      <c r="L28" s="6">
        <v>124969540.56999999</v>
      </c>
    </row>
    <row r="29" spans="1:39" x14ac:dyDescent="0.2">
      <c r="J29" s="6">
        <f>J25-J28</f>
        <v>655945944.10000002</v>
      </c>
      <c r="K29" s="6">
        <f>K25-K28</f>
        <v>455937670.74000001</v>
      </c>
      <c r="L29" s="6">
        <f>L25-L28</f>
        <v>330284216.06999999</v>
      </c>
    </row>
    <row r="30" spans="1:39" x14ac:dyDescent="0.2">
      <c r="I30" s="4" t="s">
        <v>499</v>
      </c>
      <c r="J30" s="6">
        <f>J28/J25*100</f>
        <v>9.02</v>
      </c>
      <c r="K30" s="6">
        <f>K28/K25*100</f>
        <v>0.34</v>
      </c>
      <c r="L30" s="6">
        <f>L28/L25*100</f>
        <v>27.45</v>
      </c>
    </row>
    <row r="31" spans="1:39" x14ac:dyDescent="0.2">
      <c r="J31" s="6">
        <f>100-J30</f>
        <v>90.98</v>
      </c>
      <c r="K31" s="6">
        <f>100-K30</f>
        <v>99.66</v>
      </c>
      <c r="L31" s="6">
        <f>100-L30</f>
        <v>72.55</v>
      </c>
    </row>
    <row r="32" spans="1:39" x14ac:dyDescent="0.2">
      <c r="J32" s="6"/>
      <c r="K32" s="6"/>
      <c r="L32" s="6"/>
    </row>
    <row r="33" spans="10:10" x14ac:dyDescent="0.2">
      <c r="J33" s="4" t="e">
        <f>#REF!*10%</f>
        <v>#REF!</v>
      </c>
    </row>
    <row r="34" spans="10:10" x14ac:dyDescent="0.2">
      <c r="J34" s="6" t="e">
        <f>J26-J33</f>
        <v>#REF!</v>
      </c>
    </row>
    <row r="37" spans="10:10" x14ac:dyDescent="0.2">
      <c r="J37" s="6">
        <f>24463170.18-J26</f>
        <v>14463170.18</v>
      </c>
    </row>
  </sheetData>
  <mergeCells count="17">
    <mergeCell ref="I6:L6"/>
    <mergeCell ref="I2:L2"/>
    <mergeCell ref="A26:I26"/>
    <mergeCell ref="I1:L1"/>
    <mergeCell ref="N3:Q3"/>
    <mergeCell ref="N4:Q4"/>
    <mergeCell ref="I3:L3"/>
    <mergeCell ref="A8:L8"/>
    <mergeCell ref="A10:A11"/>
    <mergeCell ref="B10:B11"/>
    <mergeCell ref="C10:C11"/>
    <mergeCell ref="D10:F10"/>
    <mergeCell ref="G10:H10"/>
    <mergeCell ref="I10:I11"/>
    <mergeCell ref="J10:L10"/>
    <mergeCell ref="I4:L4"/>
    <mergeCell ref="I5:L5"/>
  </mergeCells>
  <pageMargins left="0.78740157480314965" right="0.59055118110236227" top="0.39370078740157483" bottom="0.39370078740157483" header="0.35433070866141736" footer="0.39370078740157483"/>
  <pageSetup paperSize="9" scale="79"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T122"/>
  <sheetViews>
    <sheetView view="pageBreakPreview" zoomScale="80" zoomScaleNormal="80" zoomScaleSheetLayoutView="80" workbookViewId="0">
      <pane xSplit="9" ySplit="2" topLeftCell="J89" activePane="bottomRight" state="frozen"/>
      <selection pane="topRight" activeCell="J1" sqref="J1"/>
      <selection pane="bottomLeft" activeCell="A3" sqref="A3"/>
      <selection pane="bottomRight" activeCell="L108" sqref="L108"/>
    </sheetView>
  </sheetViews>
  <sheetFormatPr defaultColWidth="9.140625" defaultRowHeight="12.75" x14ac:dyDescent="0.2"/>
  <cols>
    <col min="1" max="1" width="5.7109375" style="108" customWidth="1"/>
    <col min="2" max="2" width="2.5703125" style="108" customWidth="1"/>
    <col min="3" max="4" width="3.140625" style="108" customWidth="1"/>
    <col min="5" max="5" width="4.7109375" style="108" customWidth="1"/>
    <col min="6" max="6" width="2.85546875" style="108" customWidth="1"/>
    <col min="7" max="7" width="5.140625" style="108" customWidth="1"/>
    <col min="8" max="8" width="4.5703125" style="422" customWidth="1"/>
    <col min="9" max="9" width="83.140625" style="233" customWidth="1"/>
    <col min="10" max="10" width="19.85546875" style="108" hidden="1" customWidth="1"/>
    <col min="11" max="11" width="15" style="96" hidden="1" customWidth="1"/>
    <col min="12" max="12" width="16.5703125" style="108" customWidth="1"/>
    <col min="13" max="13" width="16.28515625" style="108" customWidth="1"/>
    <col min="14" max="14" width="16.5703125" style="108" customWidth="1"/>
    <col min="15" max="15" width="12.5703125" style="108" bestFit="1" customWidth="1"/>
    <col min="16" max="16" width="9.140625" style="220" customWidth="1"/>
    <col min="17" max="17" width="16.42578125" style="108" customWidth="1"/>
    <col min="18" max="18" width="15.85546875" style="108" customWidth="1"/>
    <col min="19" max="19" width="13.28515625" style="108" customWidth="1"/>
    <col min="20" max="20" width="14.140625" style="108" customWidth="1"/>
    <col min="21" max="16384" width="9.140625" style="108"/>
  </cols>
  <sheetData>
    <row r="1" spans="1:20" s="118" customFormat="1" ht="19.5" customHeight="1" x14ac:dyDescent="0.2">
      <c r="H1" s="342"/>
      <c r="I1" s="444" t="s">
        <v>400</v>
      </c>
      <c r="J1" s="444"/>
      <c r="K1" s="444"/>
      <c r="L1" s="444"/>
      <c r="M1" s="444"/>
      <c r="N1" s="444"/>
      <c r="P1" s="235"/>
    </row>
    <row r="2" spans="1:20" s="118" customFormat="1" ht="27.75" customHeight="1" x14ac:dyDescent="0.2">
      <c r="H2" s="342"/>
      <c r="I2" s="338"/>
      <c r="J2" s="444" t="str">
        <f>Прил.1!I2</f>
        <v>к Решению Хатангского сельского Совета депутатов 
от 00.12.2023 года № 00-РС</v>
      </c>
      <c r="K2" s="445"/>
      <c r="L2" s="445"/>
      <c r="M2" s="444"/>
      <c r="N2" s="444"/>
      <c r="P2" s="235"/>
    </row>
    <row r="3" spans="1:20" s="118" customFormat="1" x14ac:dyDescent="0.2">
      <c r="H3" s="342"/>
      <c r="I3" s="338"/>
      <c r="J3" s="338"/>
      <c r="K3" s="340"/>
      <c r="L3" s="340"/>
      <c r="M3" s="338"/>
      <c r="N3" s="227"/>
      <c r="P3" s="236"/>
      <c r="Q3" s="338"/>
      <c r="R3" s="227"/>
    </row>
    <row r="4" spans="1:20" s="118" customFormat="1" ht="26.25" customHeight="1" x14ac:dyDescent="0.2">
      <c r="H4" s="342"/>
      <c r="I4" s="338"/>
      <c r="J4" s="444"/>
      <c r="K4" s="444"/>
      <c r="L4" s="444"/>
      <c r="M4" s="444"/>
      <c r="N4" s="444"/>
      <c r="O4" s="251">
        <f>4238.3+137.02+209.82+2146.98+1147.7+7486.88+2130.33+1.7+5499.7+43554+4416.94-8.57</f>
        <v>70960.800000000003</v>
      </c>
      <c r="P4" s="446"/>
      <c r="Q4" s="444"/>
      <c r="R4" s="444"/>
    </row>
    <row r="5" spans="1:20" s="118" customFormat="1" ht="15.75" x14ac:dyDescent="0.2">
      <c r="A5" s="447" t="s">
        <v>637</v>
      </c>
      <c r="B5" s="447"/>
      <c r="C5" s="447"/>
      <c r="D5" s="447"/>
      <c r="E5" s="447"/>
      <c r="F5" s="447"/>
      <c r="G5" s="447"/>
      <c r="H5" s="447"/>
      <c r="I5" s="448"/>
      <c r="J5" s="447"/>
      <c r="K5" s="447"/>
      <c r="L5" s="447"/>
      <c r="M5" s="447"/>
      <c r="N5" s="447"/>
      <c r="O5" s="250" t="e">
        <f>O6-#REF!</f>
        <v>#REF!</v>
      </c>
      <c r="P5" s="235"/>
    </row>
    <row r="6" spans="1:20" ht="15.75" x14ac:dyDescent="0.2">
      <c r="A6" s="223"/>
      <c r="B6" s="223"/>
      <c r="C6" s="223"/>
      <c r="D6" s="223"/>
      <c r="E6" s="223"/>
      <c r="F6" s="223"/>
      <c r="G6" s="223"/>
      <c r="H6" s="223"/>
      <c r="I6" s="224"/>
      <c r="J6" s="119"/>
      <c r="K6" s="200"/>
      <c r="L6" s="119"/>
      <c r="M6" s="223"/>
      <c r="N6" s="228" t="s">
        <v>308</v>
      </c>
      <c r="O6" s="123">
        <f>L9-J9</f>
        <v>0</v>
      </c>
    </row>
    <row r="7" spans="1:20" ht="39" customHeight="1" x14ac:dyDescent="0.2">
      <c r="A7" s="450" t="s">
        <v>243</v>
      </c>
      <c r="B7" s="451" t="s">
        <v>361</v>
      </c>
      <c r="C7" s="451"/>
      <c r="D7" s="451"/>
      <c r="E7" s="451"/>
      <c r="F7" s="451"/>
      <c r="G7" s="451" t="s">
        <v>244</v>
      </c>
      <c r="H7" s="451"/>
      <c r="I7" s="452" t="s">
        <v>307</v>
      </c>
      <c r="J7" s="449" t="s">
        <v>477</v>
      </c>
      <c r="K7" s="449" t="s">
        <v>242</v>
      </c>
      <c r="L7" s="449" t="s">
        <v>477</v>
      </c>
      <c r="M7" s="449" t="s">
        <v>548</v>
      </c>
      <c r="N7" s="449" t="s">
        <v>638</v>
      </c>
    </row>
    <row r="8" spans="1:20" ht="99" customHeight="1" x14ac:dyDescent="0.2">
      <c r="A8" s="450"/>
      <c r="B8" s="225" t="s">
        <v>245</v>
      </c>
      <c r="C8" s="225" t="s">
        <v>246</v>
      </c>
      <c r="D8" s="225" t="s">
        <v>247</v>
      </c>
      <c r="E8" s="225" t="s">
        <v>248</v>
      </c>
      <c r="F8" s="225" t="s">
        <v>249</v>
      </c>
      <c r="G8" s="339" t="s">
        <v>250</v>
      </c>
      <c r="H8" s="339" t="s">
        <v>251</v>
      </c>
      <c r="I8" s="452"/>
      <c r="J8" s="449"/>
      <c r="K8" s="449"/>
      <c r="L8" s="449"/>
      <c r="M8" s="449"/>
      <c r="N8" s="449"/>
      <c r="Q8" s="123"/>
    </row>
    <row r="9" spans="1:20" s="230" customFormat="1" ht="18" customHeight="1" x14ac:dyDescent="0.25">
      <c r="A9" s="226"/>
      <c r="B9" s="226"/>
      <c r="C9" s="226"/>
      <c r="D9" s="226"/>
      <c r="E9" s="226"/>
      <c r="F9" s="226"/>
      <c r="G9" s="226"/>
      <c r="H9" s="226"/>
      <c r="I9" s="343" t="s">
        <v>79</v>
      </c>
      <c r="J9" s="344">
        <f>J10+J66</f>
        <v>710990349.10000002</v>
      </c>
      <c r="K9" s="344">
        <f>K10+K66</f>
        <v>0</v>
      </c>
      <c r="L9" s="344">
        <f>L10+L66</f>
        <v>710990349.10000002</v>
      </c>
      <c r="M9" s="344">
        <f>M10+M66</f>
        <v>457470986.74000001</v>
      </c>
      <c r="N9" s="344">
        <f>N10+N66</f>
        <v>455253756.63999999</v>
      </c>
      <c r="O9" s="229">
        <f>IF(SUM(J9:N9)&gt;0,1," ")</f>
        <v>1</v>
      </c>
      <c r="P9" s="345"/>
      <c r="Q9" s="244">
        <f>18055128.64-J10</f>
        <v>-3774292.84</v>
      </c>
      <c r="R9" s="230">
        <v>1400000</v>
      </c>
      <c r="S9" s="244">
        <f>J18-1206709.71</f>
        <v>62790.29</v>
      </c>
    </row>
    <row r="10" spans="1:20" s="107" customFormat="1" ht="16.5" customHeight="1" x14ac:dyDescent="0.2">
      <c r="A10" s="346" t="s">
        <v>226</v>
      </c>
      <c r="B10" s="346" t="s">
        <v>156</v>
      </c>
      <c r="C10" s="346" t="s">
        <v>153</v>
      </c>
      <c r="D10" s="346" t="s">
        <v>153</v>
      </c>
      <c r="E10" s="346" t="s">
        <v>226</v>
      </c>
      <c r="F10" s="346" t="s">
        <v>153</v>
      </c>
      <c r="G10" s="346" t="s">
        <v>252</v>
      </c>
      <c r="H10" s="347" t="s">
        <v>226</v>
      </c>
      <c r="I10" s="348" t="s">
        <v>81</v>
      </c>
      <c r="J10" s="349">
        <f>J13+J18+J28+J31+J39+J42+J51+J63+J57</f>
        <v>21829421.48</v>
      </c>
      <c r="K10" s="349">
        <f>K13+K18+K28+K31+K39+K42+K51+K63+K57</f>
        <v>0</v>
      </c>
      <c r="L10" s="349">
        <f>L13+L18+L28+L31+L39+L42+L51+L63+L57</f>
        <v>21829421.48</v>
      </c>
      <c r="M10" s="349">
        <f>M13+M18+M28+M31+M39+M42+M51+M63+M57</f>
        <v>19571314.550000001</v>
      </c>
      <c r="N10" s="349">
        <f>N13+N18+N28+N31+N39+N42+N51+N63+N57</f>
        <v>20548981.550000001</v>
      </c>
      <c r="O10" s="229">
        <f t="shared" ref="O10:O73" si="0">IF(SUM(J10:N10)&gt;0,1," ")</f>
        <v>1</v>
      </c>
      <c r="P10" s="237"/>
      <c r="Q10" s="136">
        <f>J13+J18+J28+J31+J39</f>
        <v>15707189.869999999</v>
      </c>
      <c r="R10" s="136">
        <f>M13+M18+M28+M31+M39</f>
        <v>13949082.939999999</v>
      </c>
      <c r="S10" s="136">
        <f>N13+N18+N28+N31+N39</f>
        <v>14926749.939999999</v>
      </c>
      <c r="T10" s="136"/>
    </row>
    <row r="11" spans="1:20" s="109" customFormat="1" ht="13.5" hidden="1" customHeight="1" x14ac:dyDescent="0.25">
      <c r="A11" s="350"/>
      <c r="B11" s="350"/>
      <c r="C11" s="350"/>
      <c r="D11" s="350"/>
      <c r="E11" s="350"/>
      <c r="F11" s="350"/>
      <c r="G11" s="350"/>
      <c r="H11" s="350"/>
      <c r="I11" s="351" t="s">
        <v>421</v>
      </c>
      <c r="J11" s="352">
        <f>J14+J19+J29+J32+J34+J40</f>
        <v>15707189.869999999</v>
      </c>
      <c r="K11" s="352">
        <f>K14+K19+K29+K32+K34+K40</f>
        <v>0</v>
      </c>
      <c r="L11" s="352">
        <f>L14+L19+L29+L32+L34+L40</f>
        <v>15707189.869999999</v>
      </c>
      <c r="M11" s="352">
        <f>M14+M19+M29+M32+M34+M40</f>
        <v>13949082.939999999</v>
      </c>
      <c r="N11" s="352">
        <f>N14+N19+N29+N32+N34+N40</f>
        <v>14926749.939999999</v>
      </c>
      <c r="O11" s="229"/>
    </row>
    <row r="12" spans="1:20" s="109" customFormat="1" ht="13.5" hidden="1" customHeight="1" x14ac:dyDescent="0.25">
      <c r="A12" s="350"/>
      <c r="B12" s="350"/>
      <c r="C12" s="350"/>
      <c r="D12" s="350"/>
      <c r="E12" s="350"/>
      <c r="F12" s="350"/>
      <c r="G12" s="350"/>
      <c r="H12" s="350"/>
      <c r="I12" s="351" t="s">
        <v>422</v>
      </c>
      <c r="J12" s="352">
        <f>J43+J48+J52+J61+J64+J58</f>
        <v>6122231.6100000003</v>
      </c>
      <c r="K12" s="352">
        <v>0</v>
      </c>
      <c r="L12" s="352">
        <f>L43+L48+L52+L61+L64</f>
        <v>6122231.6100000003</v>
      </c>
      <c r="M12" s="352">
        <f>M43+M48+M52+M61+M64</f>
        <v>5622231.6100000003</v>
      </c>
      <c r="N12" s="352">
        <f>N43+N48+N52+N61+N64</f>
        <v>5622231.6100000003</v>
      </c>
      <c r="O12" s="229"/>
    </row>
    <row r="13" spans="1:20" s="107" customFormat="1" ht="16.5" customHeight="1" x14ac:dyDescent="0.2">
      <c r="A13" s="353" t="s">
        <v>253</v>
      </c>
      <c r="B13" s="353" t="s">
        <v>156</v>
      </c>
      <c r="C13" s="353" t="s">
        <v>138</v>
      </c>
      <c r="D13" s="353" t="s">
        <v>153</v>
      </c>
      <c r="E13" s="353" t="s">
        <v>226</v>
      </c>
      <c r="F13" s="353" t="s">
        <v>153</v>
      </c>
      <c r="G13" s="353" t="s">
        <v>252</v>
      </c>
      <c r="H13" s="354" t="s">
        <v>226</v>
      </c>
      <c r="I13" s="348" t="s">
        <v>82</v>
      </c>
      <c r="J13" s="349">
        <f>J14</f>
        <v>11831673.43</v>
      </c>
      <c r="K13" s="349">
        <f>K14</f>
        <v>0</v>
      </c>
      <c r="L13" s="349">
        <f>L14</f>
        <v>11831673.43</v>
      </c>
      <c r="M13" s="349">
        <f>M14</f>
        <v>10069320</v>
      </c>
      <c r="N13" s="349">
        <f>N14</f>
        <v>11034787</v>
      </c>
      <c r="O13" s="229">
        <f t="shared" si="0"/>
        <v>1</v>
      </c>
      <c r="P13" s="237"/>
      <c r="Q13" s="136">
        <f>J10-Q10</f>
        <v>6122231.6100000003</v>
      </c>
      <c r="R13" s="231">
        <f>M10-R10</f>
        <v>5622231.6100000003</v>
      </c>
      <c r="S13" s="231">
        <f>N10-S10</f>
        <v>5622231.6100000003</v>
      </c>
      <c r="T13" s="136"/>
    </row>
    <row r="14" spans="1:20" s="107" customFormat="1" ht="15" customHeight="1" x14ac:dyDescent="0.2">
      <c r="A14" s="355" t="s">
        <v>253</v>
      </c>
      <c r="B14" s="355" t="s">
        <v>156</v>
      </c>
      <c r="C14" s="355" t="s">
        <v>138</v>
      </c>
      <c r="D14" s="355" t="s">
        <v>139</v>
      </c>
      <c r="E14" s="355" t="s">
        <v>226</v>
      </c>
      <c r="F14" s="355" t="s">
        <v>138</v>
      </c>
      <c r="G14" s="355" t="s">
        <v>252</v>
      </c>
      <c r="H14" s="356" t="s">
        <v>223</v>
      </c>
      <c r="I14" s="348" t="s">
        <v>83</v>
      </c>
      <c r="J14" s="357">
        <f>J15+J16+J17</f>
        <v>11831673.43</v>
      </c>
      <c r="K14" s="349">
        <f>K15+K16+K17</f>
        <v>0</v>
      </c>
      <c r="L14" s="349">
        <f>L15+L16+L17</f>
        <v>11831673.43</v>
      </c>
      <c r="M14" s="349">
        <f>M15+M16+M17</f>
        <v>10069320</v>
      </c>
      <c r="N14" s="349">
        <f>N15+N16+N17</f>
        <v>11034787</v>
      </c>
      <c r="O14" s="229">
        <f t="shared" si="0"/>
        <v>1</v>
      </c>
      <c r="P14" s="237"/>
    </row>
    <row r="15" spans="1:20" s="232" customFormat="1" ht="64.5" customHeight="1" x14ac:dyDescent="0.2">
      <c r="A15" s="358" t="s">
        <v>253</v>
      </c>
      <c r="B15" s="358" t="s">
        <v>156</v>
      </c>
      <c r="C15" s="358" t="s">
        <v>138</v>
      </c>
      <c r="D15" s="358" t="s">
        <v>139</v>
      </c>
      <c r="E15" s="358" t="s">
        <v>80</v>
      </c>
      <c r="F15" s="358" t="s">
        <v>138</v>
      </c>
      <c r="G15" s="358" t="s">
        <v>252</v>
      </c>
      <c r="H15" s="359" t="s">
        <v>223</v>
      </c>
      <c r="I15" s="360" t="s">
        <v>597</v>
      </c>
      <c r="J15" s="361">
        <f>11831673.43-J16-J17</f>
        <v>11826673.43</v>
      </c>
      <c r="K15" s="361">
        <v>0</v>
      </c>
      <c r="L15" s="361">
        <f>J15+K15</f>
        <v>11826673.43</v>
      </c>
      <c r="M15" s="361">
        <f>10064320</f>
        <v>10064320</v>
      </c>
      <c r="N15" s="361">
        <v>11029787</v>
      </c>
      <c r="O15" s="229">
        <f t="shared" si="0"/>
        <v>1</v>
      </c>
      <c r="P15" s="221"/>
      <c r="Q15" s="267">
        <f>7598867.48-M15</f>
        <v>-2465452.52</v>
      </c>
      <c r="R15" s="267">
        <f>7545339.45-N15</f>
        <v>-3484447.55</v>
      </c>
    </row>
    <row r="16" spans="1:20" s="232" customFormat="1" ht="27" customHeight="1" x14ac:dyDescent="0.2">
      <c r="A16" s="362" t="s">
        <v>253</v>
      </c>
      <c r="B16" s="362" t="s">
        <v>156</v>
      </c>
      <c r="C16" s="362" t="s">
        <v>138</v>
      </c>
      <c r="D16" s="362" t="s">
        <v>139</v>
      </c>
      <c r="E16" s="362" t="s">
        <v>255</v>
      </c>
      <c r="F16" s="362" t="s">
        <v>138</v>
      </c>
      <c r="G16" s="362" t="s">
        <v>252</v>
      </c>
      <c r="H16" s="61" t="s">
        <v>223</v>
      </c>
      <c r="I16" s="360" t="s">
        <v>574</v>
      </c>
      <c r="J16" s="361">
        <v>3000</v>
      </c>
      <c r="K16" s="361">
        <v>0</v>
      </c>
      <c r="L16" s="361">
        <f>J16+K16</f>
        <v>3000</v>
      </c>
      <c r="M16" s="361">
        <v>3000</v>
      </c>
      <c r="N16" s="361">
        <v>3000</v>
      </c>
      <c r="O16" s="229">
        <f t="shared" si="0"/>
        <v>1</v>
      </c>
      <c r="P16" s="221"/>
      <c r="Q16" s="232">
        <f>J10/J9*100</f>
        <v>3.0702837960645399</v>
      </c>
      <c r="R16" s="232">
        <f>M10/M9*100</f>
        <v>4.27815426929428</v>
      </c>
      <c r="S16" s="232">
        <f>N10/N9*100</f>
        <v>4.51374233606807</v>
      </c>
    </row>
    <row r="17" spans="1:19" s="232" customFormat="1" ht="96" customHeight="1" x14ac:dyDescent="0.25">
      <c r="A17" s="362" t="s">
        <v>253</v>
      </c>
      <c r="B17" s="362" t="s">
        <v>156</v>
      </c>
      <c r="C17" s="362" t="s">
        <v>138</v>
      </c>
      <c r="D17" s="362" t="s">
        <v>139</v>
      </c>
      <c r="E17" s="362" t="s">
        <v>560</v>
      </c>
      <c r="F17" s="362" t="s">
        <v>138</v>
      </c>
      <c r="G17" s="362" t="s">
        <v>252</v>
      </c>
      <c r="H17" s="61" t="s">
        <v>223</v>
      </c>
      <c r="I17" s="363" t="s">
        <v>639</v>
      </c>
      <c r="J17" s="361">
        <v>2000</v>
      </c>
      <c r="K17" s="361">
        <v>0</v>
      </c>
      <c r="L17" s="361">
        <f>J17+K17</f>
        <v>2000</v>
      </c>
      <c r="M17" s="361">
        <v>2000</v>
      </c>
      <c r="N17" s="361">
        <v>2000</v>
      </c>
      <c r="O17" s="229">
        <f t="shared" si="0"/>
        <v>1</v>
      </c>
      <c r="P17" s="221"/>
      <c r="Q17" s="232">
        <f>J11/J10*100</f>
        <v>71.954219603991106</v>
      </c>
      <c r="R17" s="232">
        <f>M11/M10*100</f>
        <v>71.273101785592601</v>
      </c>
      <c r="S17" s="232">
        <f>N11/N10*100</f>
        <v>72.639852752215802</v>
      </c>
    </row>
    <row r="18" spans="1:19" s="107" customFormat="1" ht="28.5" customHeight="1" x14ac:dyDescent="0.25">
      <c r="A18" s="364" t="s">
        <v>253</v>
      </c>
      <c r="B18" s="364" t="s">
        <v>156</v>
      </c>
      <c r="C18" s="364" t="s">
        <v>140</v>
      </c>
      <c r="D18" s="364" t="s">
        <v>153</v>
      </c>
      <c r="E18" s="364" t="s">
        <v>226</v>
      </c>
      <c r="F18" s="364" t="s">
        <v>153</v>
      </c>
      <c r="G18" s="364" t="s">
        <v>252</v>
      </c>
      <c r="H18" s="365" t="s">
        <v>226</v>
      </c>
      <c r="I18" s="348" t="s">
        <v>84</v>
      </c>
      <c r="J18" s="349">
        <f>J19</f>
        <v>1269500</v>
      </c>
      <c r="K18" s="349">
        <f>K19</f>
        <v>0</v>
      </c>
      <c r="L18" s="349">
        <f>L19</f>
        <v>1269500</v>
      </c>
      <c r="M18" s="349">
        <f>M19</f>
        <v>1218500</v>
      </c>
      <c r="N18" s="349">
        <f>N19</f>
        <v>1230700</v>
      </c>
      <c r="O18" s="229">
        <f t="shared" si="0"/>
        <v>1</v>
      </c>
      <c r="P18" s="237"/>
      <c r="Q18" s="107">
        <f>J66/J9*100</f>
        <v>96.929716203935499</v>
      </c>
      <c r="R18" s="107">
        <f>M66/M9*100</f>
        <v>95.721845730705695</v>
      </c>
      <c r="S18" s="107">
        <f>N66/N9*100</f>
        <v>95.486257663931895</v>
      </c>
    </row>
    <row r="19" spans="1:19" s="107" customFormat="1" ht="25.5" customHeight="1" x14ac:dyDescent="0.25">
      <c r="A19" s="364" t="s">
        <v>253</v>
      </c>
      <c r="B19" s="364" t="s">
        <v>156</v>
      </c>
      <c r="C19" s="364" t="s">
        <v>140</v>
      </c>
      <c r="D19" s="364" t="s">
        <v>139</v>
      </c>
      <c r="E19" s="364" t="s">
        <v>226</v>
      </c>
      <c r="F19" s="364" t="s">
        <v>138</v>
      </c>
      <c r="G19" s="364" t="s">
        <v>252</v>
      </c>
      <c r="H19" s="365" t="s">
        <v>223</v>
      </c>
      <c r="I19" s="348" t="s">
        <v>85</v>
      </c>
      <c r="J19" s="357">
        <f>J20+J22+J24+J26</f>
        <v>1269500</v>
      </c>
      <c r="K19" s="349">
        <f>K20+K22+K24+K26</f>
        <v>0</v>
      </c>
      <c r="L19" s="349">
        <f>L20+L22+L24+L26</f>
        <v>1269500</v>
      </c>
      <c r="M19" s="349">
        <f>M20+M22+M24+M26</f>
        <v>1218500</v>
      </c>
      <c r="N19" s="349">
        <f>N20+N22+N24+N26</f>
        <v>1230700</v>
      </c>
      <c r="O19" s="229">
        <f t="shared" si="0"/>
        <v>1</v>
      </c>
      <c r="P19" s="237"/>
      <c r="Q19" s="107">
        <f>1206710</f>
        <v>1206710</v>
      </c>
      <c r="R19" s="136">
        <f>J19-Q19</f>
        <v>62790</v>
      </c>
    </row>
    <row r="20" spans="1:19" s="232" customFormat="1" ht="39.75" customHeight="1" x14ac:dyDescent="0.2">
      <c r="A20" s="358" t="s">
        <v>253</v>
      </c>
      <c r="B20" s="358" t="s">
        <v>156</v>
      </c>
      <c r="C20" s="358" t="s">
        <v>140</v>
      </c>
      <c r="D20" s="358" t="s">
        <v>139</v>
      </c>
      <c r="E20" s="358" t="s">
        <v>257</v>
      </c>
      <c r="F20" s="358" t="s">
        <v>138</v>
      </c>
      <c r="G20" s="358" t="s">
        <v>252</v>
      </c>
      <c r="H20" s="359" t="s">
        <v>223</v>
      </c>
      <c r="I20" s="360" t="s">
        <v>86</v>
      </c>
      <c r="J20" s="361">
        <f>J21</f>
        <v>662100</v>
      </c>
      <c r="K20" s="361">
        <f>K21</f>
        <v>0</v>
      </c>
      <c r="L20" s="361">
        <f>L21</f>
        <v>662100</v>
      </c>
      <c r="M20" s="361">
        <f>M21</f>
        <v>566200</v>
      </c>
      <c r="N20" s="361">
        <f>N21</f>
        <v>562700</v>
      </c>
      <c r="O20" s="229">
        <f t="shared" si="0"/>
        <v>1</v>
      </c>
      <c r="P20" s="221"/>
      <c r="Q20" s="232">
        <v>71</v>
      </c>
      <c r="R20" s="232">
        <v>500000</v>
      </c>
    </row>
    <row r="21" spans="1:19" s="232" customFormat="1" ht="64.5" customHeight="1" x14ac:dyDescent="0.2">
      <c r="A21" s="358" t="s">
        <v>253</v>
      </c>
      <c r="B21" s="358" t="s">
        <v>156</v>
      </c>
      <c r="C21" s="358" t="s">
        <v>140</v>
      </c>
      <c r="D21" s="358" t="s">
        <v>139</v>
      </c>
      <c r="E21" s="358" t="s">
        <v>397</v>
      </c>
      <c r="F21" s="358" t="s">
        <v>138</v>
      </c>
      <c r="G21" s="358" t="s">
        <v>252</v>
      </c>
      <c r="H21" s="359" t="s">
        <v>223</v>
      </c>
      <c r="I21" s="360" t="s">
        <v>478</v>
      </c>
      <c r="J21" s="361">
        <v>662100</v>
      </c>
      <c r="K21" s="361"/>
      <c r="L21" s="361">
        <f>J21+K21</f>
        <v>662100</v>
      </c>
      <c r="M21" s="361">
        <v>566200</v>
      </c>
      <c r="N21" s="361">
        <v>562700</v>
      </c>
      <c r="O21" s="229">
        <f t="shared" si="0"/>
        <v>1</v>
      </c>
      <c r="P21" s="221"/>
      <c r="Q21" s="267">
        <f>Q15-Q20</f>
        <v>-2465523.52</v>
      </c>
      <c r="R21" s="267">
        <f>R15-R20</f>
        <v>-3984447.55</v>
      </c>
    </row>
    <row r="22" spans="1:19" s="232" customFormat="1" ht="58.5" customHeight="1" x14ac:dyDescent="0.2">
      <c r="A22" s="358" t="s">
        <v>253</v>
      </c>
      <c r="B22" s="366" t="s">
        <v>156</v>
      </c>
      <c r="C22" s="366" t="s">
        <v>140</v>
      </c>
      <c r="D22" s="366" t="s">
        <v>139</v>
      </c>
      <c r="E22" s="366" t="s">
        <v>225</v>
      </c>
      <c r="F22" s="366" t="s">
        <v>138</v>
      </c>
      <c r="G22" s="366" t="s">
        <v>252</v>
      </c>
      <c r="H22" s="367" t="s">
        <v>223</v>
      </c>
      <c r="I22" s="368" t="s">
        <v>329</v>
      </c>
      <c r="J22" s="361">
        <f>J23</f>
        <v>3200</v>
      </c>
      <c r="K22" s="361">
        <f>K23</f>
        <v>0</v>
      </c>
      <c r="L22" s="361">
        <f>L23</f>
        <v>3200</v>
      </c>
      <c r="M22" s="361">
        <f>M23</f>
        <v>4100</v>
      </c>
      <c r="N22" s="361">
        <f>N23</f>
        <v>4200</v>
      </c>
      <c r="O22" s="229">
        <f t="shared" si="0"/>
        <v>1</v>
      </c>
      <c r="P22" s="221"/>
    </row>
    <row r="23" spans="1:19" s="232" customFormat="1" ht="76.5" customHeight="1" x14ac:dyDescent="0.2">
      <c r="A23" s="358" t="s">
        <v>253</v>
      </c>
      <c r="B23" s="366" t="s">
        <v>156</v>
      </c>
      <c r="C23" s="366" t="s">
        <v>140</v>
      </c>
      <c r="D23" s="366" t="s">
        <v>139</v>
      </c>
      <c r="E23" s="369">
        <v>241</v>
      </c>
      <c r="F23" s="366" t="s">
        <v>138</v>
      </c>
      <c r="G23" s="366" t="s">
        <v>252</v>
      </c>
      <c r="H23" s="367" t="s">
        <v>223</v>
      </c>
      <c r="I23" s="368" t="s">
        <v>479</v>
      </c>
      <c r="J23" s="361">
        <v>3200</v>
      </c>
      <c r="K23" s="361"/>
      <c r="L23" s="361">
        <f>J23+K23</f>
        <v>3200</v>
      </c>
      <c r="M23" s="361">
        <v>4100</v>
      </c>
      <c r="N23" s="361">
        <v>4200</v>
      </c>
      <c r="O23" s="229">
        <f t="shared" si="0"/>
        <v>1</v>
      </c>
      <c r="P23" s="221"/>
    </row>
    <row r="24" spans="1:19" s="232" customFormat="1" ht="40.5" customHeight="1" x14ac:dyDescent="0.2">
      <c r="A24" s="358" t="s">
        <v>253</v>
      </c>
      <c r="B24" s="358" t="s">
        <v>156</v>
      </c>
      <c r="C24" s="358" t="s">
        <v>140</v>
      </c>
      <c r="D24" s="358" t="s">
        <v>139</v>
      </c>
      <c r="E24" s="358" t="s">
        <v>258</v>
      </c>
      <c r="F24" s="358" t="s">
        <v>138</v>
      </c>
      <c r="G24" s="358" t="s">
        <v>252</v>
      </c>
      <c r="H24" s="359" t="s">
        <v>223</v>
      </c>
      <c r="I24" s="360" t="s">
        <v>87</v>
      </c>
      <c r="J24" s="361">
        <f>J25</f>
        <v>686500</v>
      </c>
      <c r="K24" s="361">
        <f>K25</f>
        <v>0</v>
      </c>
      <c r="L24" s="361">
        <f>L25</f>
        <v>686500</v>
      </c>
      <c r="M24" s="361">
        <f>M25</f>
        <v>734100</v>
      </c>
      <c r="N24" s="361">
        <f>N25</f>
        <v>760200</v>
      </c>
      <c r="O24" s="229">
        <f t="shared" si="0"/>
        <v>1</v>
      </c>
      <c r="P24" s="221"/>
    </row>
    <row r="25" spans="1:19" s="232" customFormat="1" ht="64.5" customHeight="1" x14ac:dyDescent="0.2">
      <c r="A25" s="358" t="s">
        <v>253</v>
      </c>
      <c r="B25" s="358" t="s">
        <v>156</v>
      </c>
      <c r="C25" s="358" t="s">
        <v>140</v>
      </c>
      <c r="D25" s="358" t="s">
        <v>139</v>
      </c>
      <c r="E25" s="358" t="s">
        <v>398</v>
      </c>
      <c r="F25" s="358" t="s">
        <v>138</v>
      </c>
      <c r="G25" s="358" t="s">
        <v>252</v>
      </c>
      <c r="H25" s="359" t="s">
        <v>223</v>
      </c>
      <c r="I25" s="360" t="s">
        <v>480</v>
      </c>
      <c r="J25" s="361">
        <v>686500</v>
      </c>
      <c r="K25" s="361"/>
      <c r="L25" s="361">
        <f>J25+K25</f>
        <v>686500</v>
      </c>
      <c r="M25" s="361">
        <v>734100</v>
      </c>
      <c r="N25" s="361">
        <v>760200</v>
      </c>
      <c r="O25" s="229">
        <f t="shared" si="0"/>
        <v>1</v>
      </c>
      <c r="P25" s="221"/>
    </row>
    <row r="26" spans="1:19" s="232" customFormat="1" ht="43.5" customHeight="1" x14ac:dyDescent="0.2">
      <c r="A26" s="358" t="s">
        <v>253</v>
      </c>
      <c r="B26" s="358" t="s">
        <v>156</v>
      </c>
      <c r="C26" s="358" t="s">
        <v>140</v>
      </c>
      <c r="D26" s="358" t="s">
        <v>139</v>
      </c>
      <c r="E26" s="358" t="s">
        <v>259</v>
      </c>
      <c r="F26" s="358" t="s">
        <v>138</v>
      </c>
      <c r="G26" s="358" t="s">
        <v>252</v>
      </c>
      <c r="H26" s="370" t="s">
        <v>223</v>
      </c>
      <c r="I26" s="360" t="s">
        <v>88</v>
      </c>
      <c r="J26" s="361">
        <f>J27</f>
        <v>-82300</v>
      </c>
      <c r="K26" s="361">
        <f>K27</f>
        <v>0</v>
      </c>
      <c r="L26" s="361">
        <f>L27</f>
        <v>-82300</v>
      </c>
      <c r="M26" s="361">
        <f>M27</f>
        <v>-85900</v>
      </c>
      <c r="N26" s="361">
        <f>N27</f>
        <v>-96400</v>
      </c>
      <c r="O26" s="229">
        <v>1</v>
      </c>
      <c r="P26" s="221"/>
    </row>
    <row r="27" spans="1:19" s="232" customFormat="1" ht="66.75" customHeight="1" x14ac:dyDescent="0.2">
      <c r="A27" s="358" t="s">
        <v>253</v>
      </c>
      <c r="B27" s="358" t="s">
        <v>156</v>
      </c>
      <c r="C27" s="358" t="s">
        <v>140</v>
      </c>
      <c r="D27" s="358" t="s">
        <v>139</v>
      </c>
      <c r="E27" s="358" t="s">
        <v>399</v>
      </c>
      <c r="F27" s="358" t="s">
        <v>138</v>
      </c>
      <c r="G27" s="358" t="s">
        <v>252</v>
      </c>
      <c r="H27" s="370" t="s">
        <v>223</v>
      </c>
      <c r="I27" s="360" t="s">
        <v>481</v>
      </c>
      <c r="J27" s="361">
        <v>-82300</v>
      </c>
      <c r="K27" s="361"/>
      <c r="L27" s="361">
        <f>J27+K27</f>
        <v>-82300</v>
      </c>
      <c r="M27" s="361">
        <v>-85900</v>
      </c>
      <c r="N27" s="361">
        <v>-96400</v>
      </c>
      <c r="O27" s="229">
        <v>1</v>
      </c>
      <c r="P27" s="221"/>
    </row>
    <row r="28" spans="1:19" s="107" customFormat="1" ht="15" customHeight="1" x14ac:dyDescent="0.2">
      <c r="A28" s="353" t="s">
        <v>253</v>
      </c>
      <c r="B28" s="353" t="s">
        <v>156</v>
      </c>
      <c r="C28" s="353" t="s">
        <v>142</v>
      </c>
      <c r="D28" s="353" t="s">
        <v>153</v>
      </c>
      <c r="E28" s="353" t="s">
        <v>226</v>
      </c>
      <c r="F28" s="353" t="s">
        <v>153</v>
      </c>
      <c r="G28" s="353" t="s">
        <v>252</v>
      </c>
      <c r="H28" s="354" t="s">
        <v>226</v>
      </c>
      <c r="I28" s="348" t="s">
        <v>89</v>
      </c>
      <c r="J28" s="349">
        <f t="shared" ref="J28:N29" si="1">J29</f>
        <v>5782.5</v>
      </c>
      <c r="K28" s="349">
        <f t="shared" si="1"/>
        <v>0</v>
      </c>
      <c r="L28" s="349">
        <f t="shared" si="1"/>
        <v>5782.5</v>
      </c>
      <c r="M28" s="349">
        <f t="shared" si="1"/>
        <v>3500</v>
      </c>
      <c r="N28" s="349">
        <f t="shared" si="1"/>
        <v>3500</v>
      </c>
      <c r="O28" s="229">
        <f t="shared" si="0"/>
        <v>1</v>
      </c>
      <c r="P28" s="237"/>
    </row>
    <row r="29" spans="1:19" s="107" customFormat="1" ht="14.25" customHeight="1" x14ac:dyDescent="0.25">
      <c r="A29" s="364" t="s">
        <v>253</v>
      </c>
      <c r="B29" s="364" t="s">
        <v>156</v>
      </c>
      <c r="C29" s="364" t="s">
        <v>142</v>
      </c>
      <c r="D29" s="364" t="s">
        <v>140</v>
      </c>
      <c r="E29" s="364" t="s">
        <v>226</v>
      </c>
      <c r="F29" s="364" t="s">
        <v>138</v>
      </c>
      <c r="G29" s="364" t="s">
        <v>252</v>
      </c>
      <c r="H29" s="365" t="s">
        <v>223</v>
      </c>
      <c r="I29" s="348" t="s">
        <v>90</v>
      </c>
      <c r="J29" s="357">
        <f t="shared" si="1"/>
        <v>5782.5</v>
      </c>
      <c r="K29" s="349">
        <f t="shared" si="1"/>
        <v>0</v>
      </c>
      <c r="L29" s="349">
        <f t="shared" si="1"/>
        <v>5782.5</v>
      </c>
      <c r="M29" s="349">
        <f t="shared" si="1"/>
        <v>3500</v>
      </c>
      <c r="N29" s="349">
        <f t="shared" si="1"/>
        <v>3500</v>
      </c>
      <c r="O29" s="229">
        <f t="shared" si="0"/>
        <v>1</v>
      </c>
      <c r="P29" s="237"/>
    </row>
    <row r="30" spans="1:19" s="232" customFormat="1" ht="13.5" customHeight="1" x14ac:dyDescent="0.2">
      <c r="A30" s="358">
        <v>182</v>
      </c>
      <c r="B30" s="358" t="s">
        <v>156</v>
      </c>
      <c r="C30" s="358" t="s">
        <v>142</v>
      </c>
      <c r="D30" s="358" t="s">
        <v>140</v>
      </c>
      <c r="E30" s="358" t="s">
        <v>80</v>
      </c>
      <c r="F30" s="358" t="s">
        <v>138</v>
      </c>
      <c r="G30" s="358" t="s">
        <v>252</v>
      </c>
      <c r="H30" s="359" t="s">
        <v>223</v>
      </c>
      <c r="I30" s="360" t="s">
        <v>90</v>
      </c>
      <c r="J30" s="361">
        <v>5782.5</v>
      </c>
      <c r="K30" s="361">
        <v>0</v>
      </c>
      <c r="L30" s="361">
        <f>J30+K30</f>
        <v>5782.5</v>
      </c>
      <c r="M30" s="361">
        <v>3500</v>
      </c>
      <c r="N30" s="361">
        <v>3500</v>
      </c>
      <c r="O30" s="229">
        <f t="shared" si="0"/>
        <v>1</v>
      </c>
      <c r="P30" s="221"/>
    </row>
    <row r="31" spans="1:19" s="107" customFormat="1" ht="17.25" customHeight="1" x14ac:dyDescent="0.2">
      <c r="A31" s="353" t="s">
        <v>253</v>
      </c>
      <c r="B31" s="353" t="s">
        <v>156</v>
      </c>
      <c r="C31" s="353" t="s">
        <v>143</v>
      </c>
      <c r="D31" s="353" t="s">
        <v>153</v>
      </c>
      <c r="E31" s="353" t="s">
        <v>226</v>
      </c>
      <c r="F31" s="353" t="s">
        <v>153</v>
      </c>
      <c r="G31" s="353" t="s">
        <v>252</v>
      </c>
      <c r="H31" s="354" t="s">
        <v>226</v>
      </c>
      <c r="I31" s="348" t="s">
        <v>91</v>
      </c>
      <c r="J31" s="349">
        <f>J32+J34</f>
        <v>2440233.94</v>
      </c>
      <c r="K31" s="349">
        <f>K32+K34</f>
        <v>0</v>
      </c>
      <c r="L31" s="349">
        <f>L32+L34</f>
        <v>2440233.94</v>
      </c>
      <c r="M31" s="349">
        <f>M32+M34</f>
        <v>2497762.94</v>
      </c>
      <c r="N31" s="349">
        <f>N32+N34</f>
        <v>2497762.94</v>
      </c>
      <c r="O31" s="229">
        <f t="shared" si="0"/>
        <v>1</v>
      </c>
      <c r="P31" s="237"/>
    </row>
    <row r="32" spans="1:19" s="107" customFormat="1" ht="15" customHeight="1" x14ac:dyDescent="0.25">
      <c r="A32" s="364" t="s">
        <v>253</v>
      </c>
      <c r="B32" s="364" t="s">
        <v>156</v>
      </c>
      <c r="C32" s="364" t="s">
        <v>143</v>
      </c>
      <c r="D32" s="364" t="s">
        <v>138</v>
      </c>
      <c r="E32" s="364" t="s">
        <v>226</v>
      </c>
      <c r="F32" s="364" t="s">
        <v>153</v>
      </c>
      <c r="G32" s="364" t="s">
        <v>252</v>
      </c>
      <c r="H32" s="365" t="s">
        <v>223</v>
      </c>
      <c r="I32" s="348" t="s">
        <v>92</v>
      </c>
      <c r="J32" s="357">
        <f>J33</f>
        <v>442471</v>
      </c>
      <c r="K32" s="349">
        <f>K33</f>
        <v>0</v>
      </c>
      <c r="L32" s="349">
        <f>L33</f>
        <v>442471</v>
      </c>
      <c r="M32" s="349">
        <f>M33</f>
        <v>500000</v>
      </c>
      <c r="N32" s="349">
        <f>N33</f>
        <v>500000</v>
      </c>
      <c r="O32" s="229">
        <f t="shared" si="0"/>
        <v>1</v>
      </c>
      <c r="P32" s="237"/>
    </row>
    <row r="33" spans="1:16" s="232" customFormat="1" ht="26.25" customHeight="1" x14ac:dyDescent="0.2">
      <c r="A33" s="358" t="s">
        <v>253</v>
      </c>
      <c r="B33" s="358" t="s">
        <v>156</v>
      </c>
      <c r="C33" s="358" t="s">
        <v>143</v>
      </c>
      <c r="D33" s="358" t="s">
        <v>138</v>
      </c>
      <c r="E33" s="358" t="s">
        <v>255</v>
      </c>
      <c r="F33" s="358" t="s">
        <v>147</v>
      </c>
      <c r="G33" s="358" t="s">
        <v>252</v>
      </c>
      <c r="H33" s="359" t="s">
        <v>223</v>
      </c>
      <c r="I33" s="360" t="s">
        <v>93</v>
      </c>
      <c r="J33" s="361">
        <v>442471</v>
      </c>
      <c r="K33" s="361">
        <v>0</v>
      </c>
      <c r="L33" s="361">
        <f>J33+K33</f>
        <v>442471</v>
      </c>
      <c r="M33" s="361">
        <v>500000</v>
      </c>
      <c r="N33" s="361">
        <v>500000</v>
      </c>
      <c r="O33" s="229">
        <f t="shared" si="0"/>
        <v>1</v>
      </c>
      <c r="P33" s="221"/>
    </row>
    <row r="34" spans="1:16" s="107" customFormat="1" ht="16.5" customHeight="1" x14ac:dyDescent="0.2">
      <c r="A34" s="353" t="s">
        <v>253</v>
      </c>
      <c r="B34" s="353" t="s">
        <v>156</v>
      </c>
      <c r="C34" s="353" t="s">
        <v>143</v>
      </c>
      <c r="D34" s="353" t="s">
        <v>143</v>
      </c>
      <c r="E34" s="353" t="s">
        <v>226</v>
      </c>
      <c r="F34" s="353" t="s">
        <v>153</v>
      </c>
      <c r="G34" s="353" t="s">
        <v>252</v>
      </c>
      <c r="H34" s="354" t="s">
        <v>223</v>
      </c>
      <c r="I34" s="348" t="s">
        <v>94</v>
      </c>
      <c r="J34" s="357">
        <f>J35+J37</f>
        <v>1997762.94</v>
      </c>
      <c r="K34" s="349">
        <f>K35+K37</f>
        <v>0</v>
      </c>
      <c r="L34" s="349">
        <f>L35+L37</f>
        <v>1997762.94</v>
      </c>
      <c r="M34" s="349">
        <f>M35+M37</f>
        <v>1997762.94</v>
      </c>
      <c r="N34" s="349">
        <f>N35+N37</f>
        <v>1997762.94</v>
      </c>
      <c r="O34" s="229">
        <f t="shared" si="0"/>
        <v>1</v>
      </c>
      <c r="P34" s="237"/>
    </row>
    <row r="35" spans="1:16" s="107" customFormat="1" ht="15.75" customHeight="1" x14ac:dyDescent="0.2">
      <c r="A35" s="353" t="s">
        <v>253</v>
      </c>
      <c r="B35" s="353" t="s">
        <v>156</v>
      </c>
      <c r="C35" s="353" t="s">
        <v>143</v>
      </c>
      <c r="D35" s="353" t="s">
        <v>143</v>
      </c>
      <c r="E35" s="353" t="s">
        <v>255</v>
      </c>
      <c r="F35" s="353" t="s">
        <v>153</v>
      </c>
      <c r="G35" s="353" t="s">
        <v>252</v>
      </c>
      <c r="H35" s="354" t="s">
        <v>223</v>
      </c>
      <c r="I35" s="348" t="s">
        <v>95</v>
      </c>
      <c r="J35" s="349">
        <f>J36</f>
        <v>1951708.94</v>
      </c>
      <c r="K35" s="349">
        <f>K36</f>
        <v>0</v>
      </c>
      <c r="L35" s="349">
        <f>L36</f>
        <v>1951708.94</v>
      </c>
      <c r="M35" s="349">
        <f>M36</f>
        <v>1951708.94</v>
      </c>
      <c r="N35" s="349">
        <f>N36</f>
        <v>1951708.94</v>
      </c>
      <c r="O35" s="229">
        <f t="shared" si="0"/>
        <v>1</v>
      </c>
      <c r="P35" s="237"/>
    </row>
    <row r="36" spans="1:16" s="232" customFormat="1" ht="24.75" customHeight="1" x14ac:dyDescent="0.2">
      <c r="A36" s="362" t="s">
        <v>253</v>
      </c>
      <c r="B36" s="362" t="s">
        <v>156</v>
      </c>
      <c r="C36" s="362" t="s">
        <v>143</v>
      </c>
      <c r="D36" s="362" t="s">
        <v>143</v>
      </c>
      <c r="E36" s="362" t="s">
        <v>260</v>
      </c>
      <c r="F36" s="362" t="s">
        <v>147</v>
      </c>
      <c r="G36" s="362" t="s">
        <v>252</v>
      </c>
      <c r="H36" s="61" t="s">
        <v>223</v>
      </c>
      <c r="I36" s="360" t="s">
        <v>96</v>
      </c>
      <c r="J36" s="361">
        <v>1951708.94</v>
      </c>
      <c r="K36" s="361">
        <v>0</v>
      </c>
      <c r="L36" s="361">
        <f>J36+K36</f>
        <v>1951708.94</v>
      </c>
      <c r="M36" s="361">
        <v>1951708.94</v>
      </c>
      <c r="N36" s="361">
        <v>1951708.94</v>
      </c>
      <c r="O36" s="229">
        <f t="shared" si="0"/>
        <v>1</v>
      </c>
      <c r="P36" s="221"/>
    </row>
    <row r="37" spans="1:16" s="107" customFormat="1" ht="15" customHeight="1" x14ac:dyDescent="0.2">
      <c r="A37" s="353" t="s">
        <v>253</v>
      </c>
      <c r="B37" s="353" t="s">
        <v>156</v>
      </c>
      <c r="C37" s="353" t="s">
        <v>143</v>
      </c>
      <c r="D37" s="353" t="s">
        <v>143</v>
      </c>
      <c r="E37" s="353" t="s">
        <v>256</v>
      </c>
      <c r="F37" s="353" t="s">
        <v>153</v>
      </c>
      <c r="G37" s="353" t="s">
        <v>252</v>
      </c>
      <c r="H37" s="354" t="s">
        <v>223</v>
      </c>
      <c r="I37" s="348" t="s">
        <v>97</v>
      </c>
      <c r="J37" s="349">
        <f>J38</f>
        <v>46054</v>
      </c>
      <c r="K37" s="349">
        <f>K38</f>
        <v>0</v>
      </c>
      <c r="L37" s="349">
        <f>J37+K37</f>
        <v>46054</v>
      </c>
      <c r="M37" s="349">
        <f>M38</f>
        <v>46054</v>
      </c>
      <c r="N37" s="349">
        <f>N38</f>
        <v>46054</v>
      </c>
      <c r="O37" s="229">
        <f t="shared" si="0"/>
        <v>1</v>
      </c>
      <c r="P37" s="237"/>
    </row>
    <row r="38" spans="1:16" s="232" customFormat="1" ht="24" customHeight="1" x14ac:dyDescent="0.2">
      <c r="A38" s="358" t="s">
        <v>253</v>
      </c>
      <c r="B38" s="358" t="s">
        <v>156</v>
      </c>
      <c r="C38" s="358" t="s">
        <v>143</v>
      </c>
      <c r="D38" s="358" t="s">
        <v>143</v>
      </c>
      <c r="E38" s="358" t="s">
        <v>261</v>
      </c>
      <c r="F38" s="358" t="s">
        <v>147</v>
      </c>
      <c r="G38" s="358" t="s">
        <v>252</v>
      </c>
      <c r="H38" s="359" t="s">
        <v>223</v>
      </c>
      <c r="I38" s="360" t="s">
        <v>98</v>
      </c>
      <c r="J38" s="361">
        <v>46054</v>
      </c>
      <c r="K38" s="361">
        <v>0</v>
      </c>
      <c r="L38" s="361">
        <f>J38+K38</f>
        <v>46054</v>
      </c>
      <c r="M38" s="361">
        <v>46054</v>
      </c>
      <c r="N38" s="361">
        <v>46054</v>
      </c>
      <c r="O38" s="229">
        <f t="shared" si="0"/>
        <v>1</v>
      </c>
      <c r="P38" s="221"/>
    </row>
    <row r="39" spans="1:16" s="107" customFormat="1" ht="18" customHeight="1" x14ac:dyDescent="0.25">
      <c r="A39" s="371" t="s">
        <v>226</v>
      </c>
      <c r="B39" s="371" t="s">
        <v>156</v>
      </c>
      <c r="C39" s="371" t="s">
        <v>145</v>
      </c>
      <c r="D39" s="371" t="s">
        <v>153</v>
      </c>
      <c r="E39" s="371" t="s">
        <v>226</v>
      </c>
      <c r="F39" s="371" t="s">
        <v>153</v>
      </c>
      <c r="G39" s="371" t="s">
        <v>252</v>
      </c>
      <c r="H39" s="372" t="s">
        <v>226</v>
      </c>
      <c r="I39" s="348" t="s">
        <v>99</v>
      </c>
      <c r="J39" s="357">
        <f t="shared" ref="J39:N40" si="2">J40</f>
        <v>160000</v>
      </c>
      <c r="K39" s="349">
        <f t="shared" si="2"/>
        <v>0</v>
      </c>
      <c r="L39" s="349">
        <f t="shared" si="2"/>
        <v>160000</v>
      </c>
      <c r="M39" s="349">
        <f t="shared" si="2"/>
        <v>160000</v>
      </c>
      <c r="N39" s="349">
        <f t="shared" si="2"/>
        <v>160000</v>
      </c>
      <c r="O39" s="229">
        <f t="shared" si="0"/>
        <v>1</v>
      </c>
      <c r="P39" s="237"/>
    </row>
    <row r="40" spans="1:16" s="107" customFormat="1" ht="24" customHeight="1" x14ac:dyDescent="0.2">
      <c r="A40" s="353" t="s">
        <v>226</v>
      </c>
      <c r="B40" s="353" t="s">
        <v>156</v>
      </c>
      <c r="C40" s="353" t="s">
        <v>145</v>
      </c>
      <c r="D40" s="353" t="s">
        <v>141</v>
      </c>
      <c r="E40" s="353" t="s">
        <v>226</v>
      </c>
      <c r="F40" s="353" t="s">
        <v>138</v>
      </c>
      <c r="G40" s="353" t="s">
        <v>252</v>
      </c>
      <c r="H40" s="354" t="s">
        <v>223</v>
      </c>
      <c r="I40" s="348" t="s">
        <v>100</v>
      </c>
      <c r="J40" s="349">
        <f t="shared" si="2"/>
        <v>160000</v>
      </c>
      <c r="K40" s="349">
        <f t="shared" si="2"/>
        <v>0</v>
      </c>
      <c r="L40" s="349">
        <f t="shared" si="2"/>
        <v>160000</v>
      </c>
      <c r="M40" s="349">
        <f t="shared" si="2"/>
        <v>160000</v>
      </c>
      <c r="N40" s="349">
        <f t="shared" si="2"/>
        <v>160000</v>
      </c>
      <c r="O40" s="229">
        <f t="shared" si="0"/>
        <v>1</v>
      </c>
      <c r="P40" s="237"/>
    </row>
    <row r="41" spans="1:16" s="232" customFormat="1" ht="49.5" customHeight="1" x14ac:dyDescent="0.2">
      <c r="A41" s="362">
        <v>501</v>
      </c>
      <c r="B41" s="362" t="s">
        <v>156</v>
      </c>
      <c r="C41" s="362" t="s">
        <v>145</v>
      </c>
      <c r="D41" s="362" t="s">
        <v>141</v>
      </c>
      <c r="E41" s="362" t="s">
        <v>254</v>
      </c>
      <c r="F41" s="362" t="s">
        <v>138</v>
      </c>
      <c r="G41" s="362" t="s">
        <v>252</v>
      </c>
      <c r="H41" s="61" t="s">
        <v>223</v>
      </c>
      <c r="I41" s="360" t="s">
        <v>101</v>
      </c>
      <c r="J41" s="361">
        <v>160000</v>
      </c>
      <c r="K41" s="361">
        <v>0</v>
      </c>
      <c r="L41" s="361">
        <f>J41+K41</f>
        <v>160000</v>
      </c>
      <c r="M41" s="361">
        <v>160000</v>
      </c>
      <c r="N41" s="361">
        <v>160000</v>
      </c>
      <c r="O41" s="229">
        <f t="shared" si="0"/>
        <v>1</v>
      </c>
      <c r="P41" s="221"/>
    </row>
    <row r="42" spans="1:16" s="107" customFormat="1" ht="29.25" customHeight="1" x14ac:dyDescent="0.25">
      <c r="A42" s="371" t="s">
        <v>226</v>
      </c>
      <c r="B42" s="371" t="s">
        <v>156</v>
      </c>
      <c r="C42" s="371" t="s">
        <v>148</v>
      </c>
      <c r="D42" s="371" t="s">
        <v>153</v>
      </c>
      <c r="E42" s="371" t="s">
        <v>226</v>
      </c>
      <c r="F42" s="371" t="s">
        <v>153</v>
      </c>
      <c r="G42" s="371" t="s">
        <v>252</v>
      </c>
      <c r="H42" s="372" t="s">
        <v>226</v>
      </c>
      <c r="I42" s="348" t="s">
        <v>102</v>
      </c>
      <c r="J42" s="373">
        <f>J43+J48</f>
        <v>5622231.6100000003</v>
      </c>
      <c r="K42" s="349">
        <f>K43+K48</f>
        <v>0</v>
      </c>
      <c r="L42" s="349">
        <f>L43+L48</f>
        <v>5622231.6100000003</v>
      </c>
      <c r="M42" s="349">
        <f>M43+M48</f>
        <v>5622231.6100000003</v>
      </c>
      <c r="N42" s="349">
        <f>N43+N48</f>
        <v>5622231.6100000003</v>
      </c>
      <c r="O42" s="229">
        <f t="shared" si="0"/>
        <v>1</v>
      </c>
      <c r="P42" s="237"/>
    </row>
    <row r="43" spans="1:16" s="107" customFormat="1" ht="52.5" customHeight="1" x14ac:dyDescent="0.2">
      <c r="A43" s="353" t="s">
        <v>226</v>
      </c>
      <c r="B43" s="353" t="s">
        <v>156</v>
      </c>
      <c r="C43" s="353" t="s">
        <v>148</v>
      </c>
      <c r="D43" s="353" t="s">
        <v>142</v>
      </c>
      <c r="E43" s="353" t="s">
        <v>226</v>
      </c>
      <c r="F43" s="353" t="s">
        <v>153</v>
      </c>
      <c r="G43" s="353" t="s">
        <v>252</v>
      </c>
      <c r="H43" s="354" t="s">
        <v>222</v>
      </c>
      <c r="I43" s="374" t="s">
        <v>570</v>
      </c>
      <c r="J43" s="349">
        <f>J44+J46</f>
        <v>4370469.8</v>
      </c>
      <c r="K43" s="349">
        <f>K44+K46</f>
        <v>0</v>
      </c>
      <c r="L43" s="349">
        <f>L44+L46</f>
        <v>4370469.8</v>
      </c>
      <c r="M43" s="349">
        <f>M44+M46</f>
        <v>4370469.8</v>
      </c>
      <c r="N43" s="349">
        <f>N44+N46</f>
        <v>4370469.8</v>
      </c>
      <c r="O43" s="229">
        <f t="shared" si="0"/>
        <v>1</v>
      </c>
      <c r="P43" s="237"/>
    </row>
    <row r="44" spans="1:16" s="107" customFormat="1" ht="53.25" customHeight="1" x14ac:dyDescent="0.2">
      <c r="A44" s="375" t="s">
        <v>226</v>
      </c>
      <c r="B44" s="375" t="s">
        <v>156</v>
      </c>
      <c r="C44" s="375" t="s">
        <v>148</v>
      </c>
      <c r="D44" s="375" t="s">
        <v>142</v>
      </c>
      <c r="E44" s="375" t="s">
        <v>254</v>
      </c>
      <c r="F44" s="375" t="s">
        <v>153</v>
      </c>
      <c r="G44" s="375" t="s">
        <v>252</v>
      </c>
      <c r="H44" s="58" t="s">
        <v>222</v>
      </c>
      <c r="I44" s="374" t="s">
        <v>569</v>
      </c>
      <c r="J44" s="349">
        <f>J45</f>
        <v>78215.600000000006</v>
      </c>
      <c r="K44" s="349">
        <f>K45</f>
        <v>0</v>
      </c>
      <c r="L44" s="349">
        <f>L45</f>
        <v>78215.600000000006</v>
      </c>
      <c r="M44" s="349">
        <f>M45</f>
        <v>78215.600000000006</v>
      </c>
      <c r="N44" s="349">
        <f>N45</f>
        <v>78215.600000000006</v>
      </c>
      <c r="O44" s="229">
        <f t="shared" si="0"/>
        <v>1</v>
      </c>
      <c r="P44" s="237"/>
    </row>
    <row r="45" spans="1:16" ht="40.5" customHeight="1" x14ac:dyDescent="0.2">
      <c r="A45" s="362" t="s">
        <v>137</v>
      </c>
      <c r="B45" s="362" t="s">
        <v>156</v>
      </c>
      <c r="C45" s="362" t="s">
        <v>148</v>
      </c>
      <c r="D45" s="362" t="s">
        <v>142</v>
      </c>
      <c r="E45" s="362" t="s">
        <v>263</v>
      </c>
      <c r="F45" s="362" t="s">
        <v>147</v>
      </c>
      <c r="G45" s="362" t="s">
        <v>252</v>
      </c>
      <c r="H45" s="61" t="s">
        <v>222</v>
      </c>
      <c r="I45" s="376" t="s">
        <v>103</v>
      </c>
      <c r="J45" s="377">
        <v>78215.600000000006</v>
      </c>
      <c r="K45" s="377">
        <v>0</v>
      </c>
      <c r="L45" s="377">
        <f>K45+J45</f>
        <v>78215.600000000006</v>
      </c>
      <c r="M45" s="377">
        <v>78215.600000000006</v>
      </c>
      <c r="N45" s="377">
        <v>78215.600000000006</v>
      </c>
      <c r="O45" s="229">
        <f t="shared" si="0"/>
        <v>1</v>
      </c>
    </row>
    <row r="46" spans="1:16" s="107" customFormat="1" ht="26.25" customHeight="1" x14ac:dyDescent="0.2">
      <c r="A46" s="375" t="s">
        <v>226</v>
      </c>
      <c r="B46" s="375" t="s">
        <v>156</v>
      </c>
      <c r="C46" s="375" t="s">
        <v>148</v>
      </c>
      <c r="D46" s="375" t="s">
        <v>142</v>
      </c>
      <c r="E46" s="375" t="s">
        <v>264</v>
      </c>
      <c r="F46" s="375" t="s">
        <v>153</v>
      </c>
      <c r="G46" s="375" t="s">
        <v>252</v>
      </c>
      <c r="H46" s="58" t="s">
        <v>222</v>
      </c>
      <c r="I46" s="378" t="s">
        <v>104</v>
      </c>
      <c r="J46" s="349">
        <f>J47</f>
        <v>4292254.2</v>
      </c>
      <c r="K46" s="349">
        <f>K47</f>
        <v>0</v>
      </c>
      <c r="L46" s="349">
        <f>L47</f>
        <v>4292254.2</v>
      </c>
      <c r="M46" s="349">
        <f>M47</f>
        <v>4292254.2</v>
      </c>
      <c r="N46" s="349">
        <f>N47</f>
        <v>4292254.2</v>
      </c>
      <c r="O46" s="229">
        <f t="shared" si="0"/>
        <v>1</v>
      </c>
      <c r="P46" s="237"/>
    </row>
    <row r="47" spans="1:16" ht="27" customHeight="1" x14ac:dyDescent="0.2">
      <c r="A47" s="362" t="s">
        <v>137</v>
      </c>
      <c r="B47" s="362" t="s">
        <v>156</v>
      </c>
      <c r="C47" s="362" t="s">
        <v>148</v>
      </c>
      <c r="D47" s="362" t="s">
        <v>142</v>
      </c>
      <c r="E47" s="362" t="s">
        <v>265</v>
      </c>
      <c r="F47" s="362" t="s">
        <v>147</v>
      </c>
      <c r="G47" s="362" t="s">
        <v>252</v>
      </c>
      <c r="H47" s="61" t="s">
        <v>222</v>
      </c>
      <c r="I47" s="379" t="s">
        <v>105</v>
      </c>
      <c r="J47" s="377">
        <v>4292254.2</v>
      </c>
      <c r="K47" s="377">
        <v>0</v>
      </c>
      <c r="L47" s="377">
        <f>K47+J47</f>
        <v>4292254.2</v>
      </c>
      <c r="M47" s="377">
        <v>4292254.2</v>
      </c>
      <c r="N47" s="377">
        <v>4292254.2</v>
      </c>
      <c r="O47" s="229">
        <f t="shared" si="0"/>
        <v>1</v>
      </c>
    </row>
    <row r="48" spans="1:16" s="107" customFormat="1" ht="51" customHeight="1" x14ac:dyDescent="0.2">
      <c r="A48" s="353" t="s">
        <v>226</v>
      </c>
      <c r="B48" s="353" t="s">
        <v>156</v>
      </c>
      <c r="C48" s="353" t="s">
        <v>148</v>
      </c>
      <c r="D48" s="353" t="s">
        <v>146</v>
      </c>
      <c r="E48" s="353" t="s">
        <v>226</v>
      </c>
      <c r="F48" s="353" t="s">
        <v>153</v>
      </c>
      <c r="G48" s="353" t="s">
        <v>252</v>
      </c>
      <c r="H48" s="354" t="s">
        <v>222</v>
      </c>
      <c r="I48" s="378" t="s">
        <v>482</v>
      </c>
      <c r="J48" s="349">
        <f t="shared" ref="J48:L49" si="3">J49</f>
        <v>1251761.81</v>
      </c>
      <c r="K48" s="349">
        <f t="shared" si="3"/>
        <v>0</v>
      </c>
      <c r="L48" s="349">
        <f>L49</f>
        <v>1251761.81</v>
      </c>
      <c r="M48" s="349">
        <f>M49</f>
        <v>1251761.81</v>
      </c>
      <c r="N48" s="349">
        <f>N49</f>
        <v>1251761.81</v>
      </c>
      <c r="O48" s="229">
        <f t="shared" si="0"/>
        <v>1</v>
      </c>
      <c r="P48" s="237"/>
    </row>
    <row r="49" spans="1:16" s="107" customFormat="1" ht="51.75" customHeight="1" x14ac:dyDescent="0.2">
      <c r="A49" s="375" t="s">
        <v>226</v>
      </c>
      <c r="B49" s="375" t="s">
        <v>156</v>
      </c>
      <c r="C49" s="375" t="s">
        <v>148</v>
      </c>
      <c r="D49" s="375" t="s">
        <v>146</v>
      </c>
      <c r="E49" s="375" t="s">
        <v>256</v>
      </c>
      <c r="F49" s="380" t="s">
        <v>153</v>
      </c>
      <c r="G49" s="375" t="s">
        <v>252</v>
      </c>
      <c r="H49" s="58" t="s">
        <v>222</v>
      </c>
      <c r="I49" s="381" t="s">
        <v>303</v>
      </c>
      <c r="J49" s="349">
        <f t="shared" si="3"/>
        <v>1251761.81</v>
      </c>
      <c r="K49" s="349">
        <f t="shared" si="3"/>
        <v>0</v>
      </c>
      <c r="L49" s="349">
        <f t="shared" si="3"/>
        <v>1251761.81</v>
      </c>
      <c r="M49" s="349">
        <f>M50</f>
        <v>1251761.81</v>
      </c>
      <c r="N49" s="349">
        <f>N50</f>
        <v>1251761.81</v>
      </c>
      <c r="O49" s="229">
        <f t="shared" si="0"/>
        <v>1</v>
      </c>
      <c r="P49" s="237"/>
    </row>
    <row r="50" spans="1:16" ht="52.5" customHeight="1" x14ac:dyDescent="0.2">
      <c r="A50" s="382">
        <v>567</v>
      </c>
      <c r="B50" s="382" t="s">
        <v>156</v>
      </c>
      <c r="C50" s="382" t="s">
        <v>148</v>
      </c>
      <c r="D50" s="382" t="s">
        <v>146</v>
      </c>
      <c r="E50" s="382" t="s">
        <v>266</v>
      </c>
      <c r="F50" s="383" t="s">
        <v>147</v>
      </c>
      <c r="G50" s="382" t="s">
        <v>252</v>
      </c>
      <c r="H50" s="60" t="s">
        <v>222</v>
      </c>
      <c r="I50" s="379" t="s">
        <v>106</v>
      </c>
      <c r="J50" s="377">
        <v>1251761.81</v>
      </c>
      <c r="K50" s="377">
        <v>0</v>
      </c>
      <c r="L50" s="377">
        <f>J50+K50</f>
        <v>1251761.81</v>
      </c>
      <c r="M50" s="377">
        <v>1251761.81</v>
      </c>
      <c r="N50" s="377">
        <v>1251761.81</v>
      </c>
      <c r="O50" s="229">
        <f t="shared" si="0"/>
        <v>1</v>
      </c>
    </row>
    <row r="51" spans="1:16" s="111" customFormat="1" ht="17.25" hidden="1" customHeight="1" x14ac:dyDescent="0.2">
      <c r="A51" s="384" t="s">
        <v>226</v>
      </c>
      <c r="B51" s="384" t="s">
        <v>156</v>
      </c>
      <c r="C51" s="384" t="s">
        <v>150</v>
      </c>
      <c r="D51" s="384" t="s">
        <v>153</v>
      </c>
      <c r="E51" s="384" t="s">
        <v>226</v>
      </c>
      <c r="F51" s="384" t="s">
        <v>153</v>
      </c>
      <c r="G51" s="384" t="s">
        <v>252</v>
      </c>
      <c r="H51" s="384" t="s">
        <v>226</v>
      </c>
      <c r="I51" s="385" t="s">
        <v>366</v>
      </c>
      <c r="J51" s="349">
        <f t="shared" ref="J51:N55" si="4">J52</f>
        <v>0</v>
      </c>
      <c r="K51" s="349">
        <f t="shared" si="4"/>
        <v>0</v>
      </c>
      <c r="L51" s="349">
        <f t="shared" si="4"/>
        <v>0</v>
      </c>
      <c r="M51" s="349">
        <f t="shared" si="4"/>
        <v>0</v>
      </c>
      <c r="N51" s="349">
        <f t="shared" si="4"/>
        <v>0</v>
      </c>
      <c r="O51" s="229" t="str">
        <f t="shared" si="0"/>
        <v xml:space="preserve"> </v>
      </c>
    </row>
    <row r="52" spans="1:16" s="111" customFormat="1" hidden="1" x14ac:dyDescent="0.2">
      <c r="A52" s="384" t="s">
        <v>226</v>
      </c>
      <c r="B52" s="384" t="s">
        <v>156</v>
      </c>
      <c r="C52" s="384" t="s">
        <v>150</v>
      </c>
      <c r="D52" s="384" t="s">
        <v>139</v>
      </c>
      <c r="E52" s="384" t="s">
        <v>226</v>
      </c>
      <c r="F52" s="384" t="s">
        <v>153</v>
      </c>
      <c r="G52" s="384" t="s">
        <v>252</v>
      </c>
      <c r="H52" s="384" t="s">
        <v>267</v>
      </c>
      <c r="I52" s="385" t="s">
        <v>107</v>
      </c>
      <c r="J52" s="349">
        <f>J55+J53</f>
        <v>0</v>
      </c>
      <c r="K52" s="349">
        <f>K55+K53</f>
        <v>0</v>
      </c>
      <c r="L52" s="349">
        <f>L55+L53</f>
        <v>0</v>
      </c>
      <c r="M52" s="349">
        <f>M55+M53</f>
        <v>0</v>
      </c>
      <c r="N52" s="349">
        <f>N55+N53</f>
        <v>0</v>
      </c>
      <c r="O52" s="229" t="str">
        <f t="shared" si="0"/>
        <v xml:space="preserve"> </v>
      </c>
    </row>
    <row r="53" spans="1:16" s="111" customFormat="1" ht="25.5" hidden="1" x14ac:dyDescent="0.2">
      <c r="A53" s="384" t="s">
        <v>226</v>
      </c>
      <c r="B53" s="384" t="s">
        <v>156</v>
      </c>
      <c r="C53" s="384" t="s">
        <v>150</v>
      </c>
      <c r="D53" s="384" t="s">
        <v>139</v>
      </c>
      <c r="E53" s="384" t="s">
        <v>454</v>
      </c>
      <c r="F53" s="384" t="s">
        <v>153</v>
      </c>
      <c r="G53" s="384" t="s">
        <v>252</v>
      </c>
      <c r="H53" s="384" t="s">
        <v>267</v>
      </c>
      <c r="I53" s="385" t="s">
        <v>455</v>
      </c>
      <c r="J53" s="349">
        <f t="shared" si="4"/>
        <v>0</v>
      </c>
      <c r="K53" s="349">
        <f t="shared" si="4"/>
        <v>0</v>
      </c>
      <c r="L53" s="349">
        <f t="shared" si="4"/>
        <v>0</v>
      </c>
      <c r="M53" s="349">
        <f t="shared" si="4"/>
        <v>0</v>
      </c>
      <c r="N53" s="349">
        <f t="shared" si="4"/>
        <v>0</v>
      </c>
      <c r="O53" s="229" t="str">
        <f t="shared" si="0"/>
        <v xml:space="preserve"> </v>
      </c>
    </row>
    <row r="54" spans="1:16" s="111" customFormat="1" ht="25.5" hidden="1" x14ac:dyDescent="0.2">
      <c r="A54" s="386" t="s">
        <v>137</v>
      </c>
      <c r="B54" s="386" t="s">
        <v>156</v>
      </c>
      <c r="C54" s="386" t="s">
        <v>150</v>
      </c>
      <c r="D54" s="386" t="s">
        <v>139</v>
      </c>
      <c r="E54" s="386" t="s">
        <v>449</v>
      </c>
      <c r="F54" s="386" t="s">
        <v>147</v>
      </c>
      <c r="G54" s="386" t="s">
        <v>252</v>
      </c>
      <c r="H54" s="386" t="s">
        <v>267</v>
      </c>
      <c r="I54" s="387" t="s">
        <v>450</v>
      </c>
      <c r="J54" s="377">
        <v>0</v>
      </c>
      <c r="K54" s="377">
        <v>0</v>
      </c>
      <c r="L54" s="377">
        <f>J54+K54</f>
        <v>0</v>
      </c>
      <c r="M54" s="377">
        <v>0</v>
      </c>
      <c r="N54" s="377">
        <v>0</v>
      </c>
      <c r="O54" s="229" t="str">
        <f t="shared" si="0"/>
        <v xml:space="preserve"> </v>
      </c>
    </row>
    <row r="55" spans="1:16" s="111" customFormat="1" hidden="1" x14ac:dyDescent="0.2">
      <c r="A55" s="384" t="s">
        <v>226</v>
      </c>
      <c r="B55" s="384" t="s">
        <v>156</v>
      </c>
      <c r="C55" s="384" t="s">
        <v>150</v>
      </c>
      <c r="D55" s="384" t="s">
        <v>139</v>
      </c>
      <c r="E55" s="384" t="s">
        <v>268</v>
      </c>
      <c r="F55" s="384" t="s">
        <v>153</v>
      </c>
      <c r="G55" s="384" t="s">
        <v>252</v>
      </c>
      <c r="H55" s="384" t="s">
        <v>267</v>
      </c>
      <c r="I55" s="385" t="s">
        <v>108</v>
      </c>
      <c r="J55" s="349">
        <f t="shared" si="4"/>
        <v>0</v>
      </c>
      <c r="K55" s="349">
        <f t="shared" si="4"/>
        <v>0</v>
      </c>
      <c r="L55" s="349">
        <f t="shared" si="4"/>
        <v>0</v>
      </c>
      <c r="M55" s="349">
        <f t="shared" si="4"/>
        <v>0</v>
      </c>
      <c r="N55" s="349">
        <f t="shared" si="4"/>
        <v>0</v>
      </c>
      <c r="O55" s="229" t="str">
        <f t="shared" si="0"/>
        <v xml:space="preserve"> </v>
      </c>
    </row>
    <row r="56" spans="1:16" s="96" customFormat="1" hidden="1" x14ac:dyDescent="0.2">
      <c r="A56" s="3">
        <v>501</v>
      </c>
      <c r="B56" s="3" t="s">
        <v>156</v>
      </c>
      <c r="C56" s="3" t="s">
        <v>150</v>
      </c>
      <c r="D56" s="3" t="s">
        <v>139</v>
      </c>
      <c r="E56" s="3" t="s">
        <v>269</v>
      </c>
      <c r="F56" s="3" t="s">
        <v>147</v>
      </c>
      <c r="G56" s="3" t="s">
        <v>252</v>
      </c>
      <c r="H56" s="3" t="s">
        <v>267</v>
      </c>
      <c r="I56" s="387" t="s">
        <v>109</v>
      </c>
      <c r="J56" s="377">
        <v>0</v>
      </c>
      <c r="K56" s="377">
        <v>0</v>
      </c>
      <c r="L56" s="377">
        <f>J56+K56</f>
        <v>0</v>
      </c>
      <c r="M56" s="377">
        <v>0</v>
      </c>
      <c r="N56" s="377">
        <v>0</v>
      </c>
      <c r="O56" s="229" t="str">
        <f t="shared" si="0"/>
        <v xml:space="preserve"> </v>
      </c>
    </row>
    <row r="57" spans="1:16" s="107" customFormat="1" ht="31.5" customHeight="1" x14ac:dyDescent="0.2">
      <c r="A57" s="353" t="s">
        <v>226</v>
      </c>
      <c r="B57" s="353" t="s">
        <v>156</v>
      </c>
      <c r="C57" s="353" t="s">
        <v>151</v>
      </c>
      <c r="D57" s="353" t="s">
        <v>153</v>
      </c>
      <c r="E57" s="353" t="s">
        <v>226</v>
      </c>
      <c r="F57" s="353" t="s">
        <v>153</v>
      </c>
      <c r="G57" s="353" t="s">
        <v>252</v>
      </c>
      <c r="H57" s="354" t="s">
        <v>226</v>
      </c>
      <c r="I57" s="388" t="s">
        <v>110</v>
      </c>
      <c r="J57" s="373">
        <f>J60+J58</f>
        <v>500000</v>
      </c>
      <c r="K57" s="349">
        <f>K60+K58</f>
        <v>0</v>
      </c>
      <c r="L57" s="349">
        <f>L60+L58</f>
        <v>500000</v>
      </c>
      <c r="M57" s="349">
        <f>M60+M58</f>
        <v>0</v>
      </c>
      <c r="N57" s="349">
        <f>N60+N58</f>
        <v>0</v>
      </c>
      <c r="O57" s="229">
        <f t="shared" si="0"/>
        <v>1</v>
      </c>
      <c r="P57" s="237"/>
    </row>
    <row r="58" spans="1:16" s="111" customFormat="1" ht="14.25" hidden="1" customHeight="1" x14ac:dyDescent="0.2">
      <c r="A58" s="353" t="s">
        <v>226</v>
      </c>
      <c r="B58" s="353" t="s">
        <v>156</v>
      </c>
      <c r="C58" s="353" t="s">
        <v>151</v>
      </c>
      <c r="D58" s="353" t="s">
        <v>138</v>
      </c>
      <c r="E58" s="353" t="s">
        <v>226</v>
      </c>
      <c r="F58" s="353" t="s">
        <v>153</v>
      </c>
      <c r="G58" s="353" t="s">
        <v>252</v>
      </c>
      <c r="H58" s="389" t="s">
        <v>270</v>
      </c>
      <c r="I58" s="378" t="s">
        <v>566</v>
      </c>
      <c r="J58" s="349">
        <f>J59</f>
        <v>0</v>
      </c>
      <c r="K58" s="349">
        <f>K59</f>
        <v>0</v>
      </c>
      <c r="L58" s="349">
        <f>L59</f>
        <v>0</v>
      </c>
      <c r="M58" s="349">
        <f>M59</f>
        <v>0</v>
      </c>
      <c r="N58" s="349">
        <f>N59</f>
        <v>0</v>
      </c>
      <c r="O58" s="229" t="str">
        <f t="shared" si="0"/>
        <v xml:space="preserve"> </v>
      </c>
    </row>
    <row r="59" spans="1:16" s="107" customFormat="1" ht="14.25" hidden="1" customHeight="1" x14ac:dyDescent="0.2">
      <c r="A59" s="375" t="s">
        <v>137</v>
      </c>
      <c r="B59" s="375" t="s">
        <v>156</v>
      </c>
      <c r="C59" s="375" t="s">
        <v>151</v>
      </c>
      <c r="D59" s="375" t="s">
        <v>138</v>
      </c>
      <c r="E59" s="375" t="s">
        <v>262</v>
      </c>
      <c r="F59" s="375" t="s">
        <v>147</v>
      </c>
      <c r="G59" s="375" t="s">
        <v>252</v>
      </c>
      <c r="H59" s="390" t="s">
        <v>270</v>
      </c>
      <c r="I59" s="378" t="s">
        <v>512</v>
      </c>
      <c r="J59" s="349"/>
      <c r="K59" s="349"/>
      <c r="L59" s="349">
        <f>J59+K59</f>
        <v>0</v>
      </c>
      <c r="M59" s="349">
        <v>0</v>
      </c>
      <c r="N59" s="349">
        <v>0</v>
      </c>
      <c r="O59" s="229" t="str">
        <f t="shared" si="0"/>
        <v xml:space="preserve"> </v>
      </c>
    </row>
    <row r="60" spans="1:16" s="107" customFormat="1" ht="51" customHeight="1" x14ac:dyDescent="0.2">
      <c r="A60" s="353" t="s">
        <v>226</v>
      </c>
      <c r="B60" s="353" t="s">
        <v>156</v>
      </c>
      <c r="C60" s="353" t="s">
        <v>151</v>
      </c>
      <c r="D60" s="353" t="s">
        <v>139</v>
      </c>
      <c r="E60" s="353" t="s">
        <v>226</v>
      </c>
      <c r="F60" s="353" t="s">
        <v>153</v>
      </c>
      <c r="G60" s="353" t="s">
        <v>252</v>
      </c>
      <c r="H60" s="354" t="s">
        <v>270</v>
      </c>
      <c r="I60" s="378" t="s">
        <v>304</v>
      </c>
      <c r="J60" s="349">
        <f t="shared" ref="J60:N61" si="5">J61</f>
        <v>500000</v>
      </c>
      <c r="K60" s="349">
        <f t="shared" si="5"/>
        <v>0</v>
      </c>
      <c r="L60" s="349">
        <f t="shared" si="5"/>
        <v>500000</v>
      </c>
      <c r="M60" s="349">
        <f t="shared" si="5"/>
        <v>0</v>
      </c>
      <c r="N60" s="349">
        <f t="shared" si="5"/>
        <v>0</v>
      </c>
      <c r="O60" s="229">
        <f t="shared" si="0"/>
        <v>1</v>
      </c>
      <c r="P60" s="237"/>
    </row>
    <row r="61" spans="1:16" s="107" customFormat="1" ht="53.25" customHeight="1" x14ac:dyDescent="0.2">
      <c r="A61" s="375" t="s">
        <v>226</v>
      </c>
      <c r="B61" s="375" t="s">
        <v>156</v>
      </c>
      <c r="C61" s="375" t="s">
        <v>151</v>
      </c>
      <c r="D61" s="375" t="s">
        <v>139</v>
      </c>
      <c r="E61" s="375" t="s">
        <v>262</v>
      </c>
      <c r="F61" s="375" t="s">
        <v>147</v>
      </c>
      <c r="G61" s="375" t="s">
        <v>252</v>
      </c>
      <c r="H61" s="58" t="s">
        <v>270</v>
      </c>
      <c r="I61" s="378" t="s">
        <v>305</v>
      </c>
      <c r="J61" s="349">
        <f t="shared" si="5"/>
        <v>500000</v>
      </c>
      <c r="K61" s="349">
        <f t="shared" si="5"/>
        <v>0</v>
      </c>
      <c r="L61" s="349">
        <f t="shared" si="5"/>
        <v>500000</v>
      </c>
      <c r="M61" s="349">
        <f t="shared" si="5"/>
        <v>0</v>
      </c>
      <c r="N61" s="349">
        <f t="shared" si="5"/>
        <v>0</v>
      </c>
      <c r="O61" s="229">
        <f t="shared" si="0"/>
        <v>1</v>
      </c>
      <c r="P61" s="237"/>
    </row>
    <row r="62" spans="1:16" ht="52.5" customHeight="1" x14ac:dyDescent="0.2">
      <c r="A62" s="382" t="s">
        <v>137</v>
      </c>
      <c r="B62" s="382" t="s">
        <v>156</v>
      </c>
      <c r="C62" s="382" t="s">
        <v>151</v>
      </c>
      <c r="D62" s="382" t="s">
        <v>139</v>
      </c>
      <c r="E62" s="382" t="s">
        <v>271</v>
      </c>
      <c r="F62" s="382" t="s">
        <v>147</v>
      </c>
      <c r="G62" s="382" t="s">
        <v>252</v>
      </c>
      <c r="H62" s="60" t="s">
        <v>270</v>
      </c>
      <c r="I62" s="379" t="s">
        <v>306</v>
      </c>
      <c r="J62" s="377">
        <v>500000</v>
      </c>
      <c r="K62" s="377">
        <v>0</v>
      </c>
      <c r="L62" s="377">
        <f>J62+K62</f>
        <v>500000</v>
      </c>
      <c r="M62" s="377">
        <v>0</v>
      </c>
      <c r="N62" s="377">
        <v>0</v>
      </c>
      <c r="O62" s="229">
        <f t="shared" si="0"/>
        <v>1</v>
      </c>
    </row>
    <row r="63" spans="1:16" s="107" customFormat="1" ht="15" hidden="1" customHeight="1" x14ac:dyDescent="0.2">
      <c r="A63" s="391" t="s">
        <v>226</v>
      </c>
      <c r="B63" s="391" t="s">
        <v>156</v>
      </c>
      <c r="C63" s="391" t="s">
        <v>152</v>
      </c>
      <c r="D63" s="391" t="s">
        <v>153</v>
      </c>
      <c r="E63" s="391" t="s">
        <v>226</v>
      </c>
      <c r="F63" s="391" t="s">
        <v>153</v>
      </c>
      <c r="G63" s="391" t="s">
        <v>252</v>
      </c>
      <c r="H63" s="391" t="s">
        <v>226</v>
      </c>
      <c r="I63" s="385" t="s">
        <v>111</v>
      </c>
      <c r="J63" s="349">
        <f t="shared" ref="J63:N64" si="6">J64</f>
        <v>0</v>
      </c>
      <c r="K63" s="349">
        <f t="shared" si="6"/>
        <v>0</v>
      </c>
      <c r="L63" s="349">
        <f t="shared" si="6"/>
        <v>0</v>
      </c>
      <c r="M63" s="349">
        <f t="shared" si="6"/>
        <v>0</v>
      </c>
      <c r="N63" s="349">
        <f t="shared" si="6"/>
        <v>0</v>
      </c>
      <c r="O63" s="229" t="str">
        <f t="shared" si="0"/>
        <v xml:space="preserve"> </v>
      </c>
      <c r="P63" s="237"/>
    </row>
    <row r="64" spans="1:16" ht="41.25" hidden="1" customHeight="1" x14ac:dyDescent="0.2">
      <c r="A64" s="50" t="s">
        <v>226</v>
      </c>
      <c r="B64" s="50" t="s">
        <v>156</v>
      </c>
      <c r="C64" s="50" t="s">
        <v>152</v>
      </c>
      <c r="D64" s="50" t="s">
        <v>144</v>
      </c>
      <c r="E64" s="50" t="s">
        <v>80</v>
      </c>
      <c r="F64" s="50" t="s">
        <v>153</v>
      </c>
      <c r="G64" s="50" t="s">
        <v>252</v>
      </c>
      <c r="H64" s="50" t="s">
        <v>272</v>
      </c>
      <c r="I64" s="392" t="s">
        <v>483</v>
      </c>
      <c r="J64" s="377">
        <f t="shared" si="6"/>
        <v>0</v>
      </c>
      <c r="K64" s="377">
        <f t="shared" si="6"/>
        <v>0</v>
      </c>
      <c r="L64" s="377">
        <f t="shared" si="6"/>
        <v>0</v>
      </c>
      <c r="M64" s="377">
        <f t="shared" si="6"/>
        <v>0</v>
      </c>
      <c r="N64" s="377">
        <f t="shared" si="6"/>
        <v>0</v>
      </c>
      <c r="O64" s="229" t="str">
        <f t="shared" si="0"/>
        <v xml:space="preserve"> </v>
      </c>
    </row>
    <row r="65" spans="1:19" ht="40.5" hidden="1" customHeight="1" x14ac:dyDescent="0.2">
      <c r="A65" s="50" t="s">
        <v>133</v>
      </c>
      <c r="B65" s="50" t="s">
        <v>156</v>
      </c>
      <c r="C65" s="50" t="s">
        <v>152</v>
      </c>
      <c r="D65" s="50" t="s">
        <v>144</v>
      </c>
      <c r="E65" s="50" t="s">
        <v>80</v>
      </c>
      <c r="F65" s="50" t="s">
        <v>147</v>
      </c>
      <c r="G65" s="50" t="s">
        <v>252</v>
      </c>
      <c r="H65" s="50" t="s">
        <v>272</v>
      </c>
      <c r="I65" s="392" t="s">
        <v>484</v>
      </c>
      <c r="J65" s="377">
        <v>0</v>
      </c>
      <c r="K65" s="377"/>
      <c r="L65" s="377">
        <f>J65+K65</f>
        <v>0</v>
      </c>
      <c r="M65" s="377">
        <v>0</v>
      </c>
      <c r="N65" s="377">
        <v>0</v>
      </c>
      <c r="O65" s="229" t="str">
        <f t="shared" si="0"/>
        <v xml:space="preserve"> </v>
      </c>
    </row>
    <row r="66" spans="1:19" s="269" customFormat="1" ht="20.25" customHeight="1" x14ac:dyDescent="0.2">
      <c r="A66" s="393" t="s">
        <v>226</v>
      </c>
      <c r="B66" s="393" t="s">
        <v>154</v>
      </c>
      <c r="C66" s="393" t="s">
        <v>153</v>
      </c>
      <c r="D66" s="393" t="s">
        <v>153</v>
      </c>
      <c r="E66" s="393" t="s">
        <v>226</v>
      </c>
      <c r="F66" s="393" t="s">
        <v>153</v>
      </c>
      <c r="G66" s="393" t="s">
        <v>252</v>
      </c>
      <c r="H66" s="394" t="s">
        <v>226</v>
      </c>
      <c r="I66" s="348" t="s">
        <v>112</v>
      </c>
      <c r="J66" s="395">
        <f>J67+J110</f>
        <v>689160927.62</v>
      </c>
      <c r="K66" s="349">
        <f>K67+K110</f>
        <v>0</v>
      </c>
      <c r="L66" s="349">
        <f>L67+L110</f>
        <v>689160927.62</v>
      </c>
      <c r="M66" s="349">
        <f>M67+M110</f>
        <v>437899672.19</v>
      </c>
      <c r="N66" s="349">
        <f>N67+N110</f>
        <v>434704775.08999997</v>
      </c>
      <c r="O66" s="229">
        <f t="shared" si="0"/>
        <v>1</v>
      </c>
      <c r="P66" s="268"/>
      <c r="Q66" s="269">
        <f t="shared" ref="Q66" si="7">J66/J9*100</f>
        <v>96.929716203935499</v>
      </c>
      <c r="R66" s="269">
        <f>M66/M9*100</f>
        <v>95.721845730705695</v>
      </c>
      <c r="S66" s="269">
        <f>N66/N9*100</f>
        <v>95.486257663931895</v>
      </c>
    </row>
    <row r="67" spans="1:19" s="107" customFormat="1" ht="28.5" customHeight="1" x14ac:dyDescent="0.2">
      <c r="A67" s="375" t="s">
        <v>226</v>
      </c>
      <c r="B67" s="375" t="s">
        <v>154</v>
      </c>
      <c r="C67" s="375" t="s">
        <v>139</v>
      </c>
      <c r="D67" s="375" t="s">
        <v>153</v>
      </c>
      <c r="E67" s="375" t="s">
        <v>226</v>
      </c>
      <c r="F67" s="375" t="s">
        <v>153</v>
      </c>
      <c r="G67" s="375" t="s">
        <v>252</v>
      </c>
      <c r="H67" s="58" t="s">
        <v>226</v>
      </c>
      <c r="I67" s="348" t="s">
        <v>113</v>
      </c>
      <c r="J67" s="349">
        <f>J71+J80+J85+J68</f>
        <v>689160927.62</v>
      </c>
      <c r="K67" s="349">
        <f>K71+K80+K85+K68</f>
        <v>0</v>
      </c>
      <c r="L67" s="349">
        <f>L71+L80+L85+L68</f>
        <v>689160927.62</v>
      </c>
      <c r="M67" s="349">
        <f>M71+M80+M85+M68</f>
        <v>437899672.19</v>
      </c>
      <c r="N67" s="349">
        <f>N71+N80+N85+N68</f>
        <v>434704775.08999997</v>
      </c>
      <c r="O67" s="229">
        <f t="shared" si="0"/>
        <v>1</v>
      </c>
      <c r="P67" s="237"/>
      <c r="Q67" s="136">
        <f>J67+M67+N67</f>
        <v>1561765374.9000001</v>
      </c>
      <c r="R67" s="136"/>
    </row>
    <row r="68" spans="1:19" s="271" customFormat="1" ht="17.25" customHeight="1" x14ac:dyDescent="0.2">
      <c r="A68" s="393" t="s">
        <v>226</v>
      </c>
      <c r="B68" s="393" t="s">
        <v>154</v>
      </c>
      <c r="C68" s="393" t="s">
        <v>139</v>
      </c>
      <c r="D68" s="393" t="s">
        <v>147</v>
      </c>
      <c r="E68" s="393" t="s">
        <v>226</v>
      </c>
      <c r="F68" s="393" t="s">
        <v>153</v>
      </c>
      <c r="G68" s="393" t="s">
        <v>252</v>
      </c>
      <c r="H68" s="394" t="s">
        <v>365</v>
      </c>
      <c r="I68" s="381" t="s">
        <v>577</v>
      </c>
      <c r="J68" s="396">
        <f t="shared" ref="J68:N69" si="8">J69</f>
        <v>119415000</v>
      </c>
      <c r="K68" s="396">
        <f t="shared" si="8"/>
        <v>0</v>
      </c>
      <c r="L68" s="397">
        <f t="shared" si="8"/>
        <v>119415000</v>
      </c>
      <c r="M68" s="396">
        <f t="shared" si="8"/>
        <v>12782000</v>
      </c>
      <c r="N68" s="396">
        <f t="shared" si="8"/>
        <v>12782000</v>
      </c>
      <c r="O68" s="229">
        <f t="shared" si="0"/>
        <v>1</v>
      </c>
      <c r="P68" s="270"/>
      <c r="Q68" s="270">
        <f>L68/(L9-L80-L86)</f>
        <v>0.18832819908822401</v>
      </c>
      <c r="R68" s="270" t="s">
        <v>519</v>
      </c>
    </row>
    <row r="69" spans="1:19" ht="27" customHeight="1" x14ac:dyDescent="0.2">
      <c r="A69" s="382" t="s">
        <v>226</v>
      </c>
      <c r="B69" s="382" t="s">
        <v>154</v>
      </c>
      <c r="C69" s="382" t="s">
        <v>139</v>
      </c>
      <c r="D69" s="382" t="s">
        <v>152</v>
      </c>
      <c r="E69" s="382" t="s">
        <v>274</v>
      </c>
      <c r="F69" s="382" t="s">
        <v>153</v>
      </c>
      <c r="G69" s="382" t="s">
        <v>252</v>
      </c>
      <c r="H69" s="60" t="s">
        <v>365</v>
      </c>
      <c r="I69" s="398" t="s">
        <v>485</v>
      </c>
      <c r="J69" s="397">
        <f t="shared" si="8"/>
        <v>119415000</v>
      </c>
      <c r="K69" s="396">
        <f t="shared" si="8"/>
        <v>0</v>
      </c>
      <c r="L69" s="397">
        <f t="shared" si="8"/>
        <v>119415000</v>
      </c>
      <c r="M69" s="397">
        <f t="shared" si="8"/>
        <v>12782000</v>
      </c>
      <c r="N69" s="397">
        <f t="shared" si="8"/>
        <v>12782000</v>
      </c>
      <c r="O69" s="229">
        <f t="shared" si="0"/>
        <v>1</v>
      </c>
    </row>
    <row r="70" spans="1:19" ht="27" customHeight="1" x14ac:dyDescent="0.2">
      <c r="A70" s="362">
        <v>585</v>
      </c>
      <c r="B70" s="362" t="s">
        <v>154</v>
      </c>
      <c r="C70" s="362" t="s">
        <v>139</v>
      </c>
      <c r="D70" s="362" t="s">
        <v>152</v>
      </c>
      <c r="E70" s="362" t="s">
        <v>274</v>
      </c>
      <c r="F70" s="362" t="s">
        <v>147</v>
      </c>
      <c r="G70" s="362" t="s">
        <v>252</v>
      </c>
      <c r="H70" s="61" t="s">
        <v>365</v>
      </c>
      <c r="I70" s="379" t="s">
        <v>486</v>
      </c>
      <c r="J70" s="399">
        <v>119415000</v>
      </c>
      <c r="K70" s="400">
        <v>0</v>
      </c>
      <c r="L70" s="278">
        <f>J70+K70</f>
        <v>119415000</v>
      </c>
      <c r="M70" s="399">
        <v>12782000</v>
      </c>
      <c r="N70" s="399">
        <v>12782000</v>
      </c>
      <c r="O70" s="229">
        <f t="shared" si="0"/>
        <v>1</v>
      </c>
    </row>
    <row r="71" spans="1:19" s="271" customFormat="1" ht="24.75" customHeight="1" x14ac:dyDescent="0.2">
      <c r="A71" s="393" t="s">
        <v>226</v>
      </c>
      <c r="B71" s="393" t="s">
        <v>154</v>
      </c>
      <c r="C71" s="393" t="s">
        <v>139</v>
      </c>
      <c r="D71" s="393" t="s">
        <v>489</v>
      </c>
      <c r="E71" s="393" t="s">
        <v>226</v>
      </c>
      <c r="F71" s="393" t="s">
        <v>153</v>
      </c>
      <c r="G71" s="393" t="s">
        <v>252</v>
      </c>
      <c r="H71" s="394" t="s">
        <v>365</v>
      </c>
      <c r="I71" s="381" t="s">
        <v>490</v>
      </c>
      <c r="J71" s="396">
        <f>J72+J74+J76</f>
        <v>48767900</v>
      </c>
      <c r="K71" s="396">
        <f>K72+K74+K76</f>
        <v>0</v>
      </c>
      <c r="L71" s="397">
        <f>L72+L74+L76</f>
        <v>48767900</v>
      </c>
      <c r="M71" s="396">
        <f>M72+M74</f>
        <v>0</v>
      </c>
      <c r="N71" s="396">
        <f>N72+N74</f>
        <v>0</v>
      </c>
      <c r="O71" s="229">
        <f t="shared" si="0"/>
        <v>1</v>
      </c>
      <c r="P71" s="270"/>
    </row>
    <row r="72" spans="1:19" s="107" customFormat="1" ht="70.5" customHeight="1" x14ac:dyDescent="0.2">
      <c r="A72" s="394" t="s">
        <v>226</v>
      </c>
      <c r="B72" s="394" t="s">
        <v>154</v>
      </c>
      <c r="C72" s="394" t="s">
        <v>139</v>
      </c>
      <c r="D72" s="394" t="s">
        <v>489</v>
      </c>
      <c r="E72" s="394" t="s">
        <v>625</v>
      </c>
      <c r="F72" s="394" t="s">
        <v>153</v>
      </c>
      <c r="G72" s="394" t="s">
        <v>252</v>
      </c>
      <c r="H72" s="394" t="s">
        <v>365</v>
      </c>
      <c r="I72" s="424" t="s">
        <v>650</v>
      </c>
      <c r="J72" s="396">
        <f>J73</f>
        <v>16382700</v>
      </c>
      <c r="K72" s="396">
        <f>K73</f>
        <v>0</v>
      </c>
      <c r="L72" s="396">
        <f>L73</f>
        <v>16382700</v>
      </c>
      <c r="M72" s="396">
        <f>M73</f>
        <v>0</v>
      </c>
      <c r="N72" s="396">
        <f>N73</f>
        <v>0</v>
      </c>
      <c r="O72" s="229">
        <f t="shared" si="0"/>
        <v>1</v>
      </c>
      <c r="P72" s="237"/>
    </row>
    <row r="73" spans="1:19" ht="54.75" customHeight="1" x14ac:dyDescent="0.2">
      <c r="A73" s="3">
        <v>585</v>
      </c>
      <c r="B73" s="3" t="s">
        <v>154</v>
      </c>
      <c r="C73" s="3" t="s">
        <v>139</v>
      </c>
      <c r="D73" s="3" t="s">
        <v>489</v>
      </c>
      <c r="E73" s="3" t="s">
        <v>625</v>
      </c>
      <c r="F73" s="3" t="s">
        <v>147</v>
      </c>
      <c r="G73" s="3" t="s">
        <v>252</v>
      </c>
      <c r="H73" s="3" t="s">
        <v>365</v>
      </c>
      <c r="I73" s="425" t="s">
        <v>651</v>
      </c>
      <c r="J73" s="400">
        <v>16382700</v>
      </c>
      <c r="K73" s="400">
        <v>0</v>
      </c>
      <c r="L73" s="400">
        <f>J73+K73</f>
        <v>16382700</v>
      </c>
      <c r="M73" s="400">
        <v>0</v>
      </c>
      <c r="N73" s="400">
        <v>0</v>
      </c>
      <c r="O73" s="229">
        <f t="shared" si="0"/>
        <v>1</v>
      </c>
    </row>
    <row r="74" spans="1:19" s="107" customFormat="1" ht="58.5" hidden="1" customHeight="1" x14ac:dyDescent="0.2">
      <c r="A74" s="375" t="s">
        <v>226</v>
      </c>
      <c r="B74" s="375" t="s">
        <v>154</v>
      </c>
      <c r="C74" s="375" t="s">
        <v>139</v>
      </c>
      <c r="D74" s="375" t="s">
        <v>489</v>
      </c>
      <c r="E74" s="375" t="s">
        <v>491</v>
      </c>
      <c r="F74" s="375" t="s">
        <v>153</v>
      </c>
      <c r="G74" s="375" t="s">
        <v>252</v>
      </c>
      <c r="H74" s="390" t="s">
        <v>365</v>
      </c>
      <c r="I74" s="403" t="s">
        <v>571</v>
      </c>
      <c r="J74" s="397">
        <f>J75</f>
        <v>0</v>
      </c>
      <c r="K74" s="396">
        <f>K75</f>
        <v>0</v>
      </c>
      <c r="L74" s="397">
        <f>L75</f>
        <v>0</v>
      </c>
      <c r="M74" s="397">
        <f>M75</f>
        <v>0</v>
      </c>
      <c r="N74" s="397">
        <f>N75</f>
        <v>0</v>
      </c>
      <c r="O74" s="229" t="str">
        <f t="shared" ref="O74:O112" si="9">IF(SUM(J74:N74)&gt;0,1," ")</f>
        <v xml:space="preserve"> </v>
      </c>
      <c r="P74" s="237"/>
    </row>
    <row r="75" spans="1:19" ht="51" hidden="1" x14ac:dyDescent="0.2">
      <c r="A75" s="362">
        <v>585</v>
      </c>
      <c r="B75" s="362" t="s">
        <v>154</v>
      </c>
      <c r="C75" s="362" t="s">
        <v>139</v>
      </c>
      <c r="D75" s="362" t="s">
        <v>489</v>
      </c>
      <c r="E75" s="362" t="s">
        <v>491</v>
      </c>
      <c r="F75" s="362" t="s">
        <v>147</v>
      </c>
      <c r="G75" s="362" t="s">
        <v>252</v>
      </c>
      <c r="H75" s="404" t="s">
        <v>365</v>
      </c>
      <c r="I75" s="379" t="s">
        <v>572</v>
      </c>
      <c r="J75" s="399"/>
      <c r="K75" s="400">
        <v>0</v>
      </c>
      <c r="L75" s="278">
        <f>J75+K75</f>
        <v>0</v>
      </c>
      <c r="M75" s="399">
        <v>0</v>
      </c>
      <c r="N75" s="399">
        <v>0</v>
      </c>
      <c r="O75" s="229" t="str">
        <f t="shared" si="9"/>
        <v xml:space="preserve"> </v>
      </c>
    </row>
    <row r="76" spans="1:19" s="107" customFormat="1" ht="15.75" customHeight="1" x14ac:dyDescent="0.25">
      <c r="A76" s="371" t="s">
        <v>226</v>
      </c>
      <c r="B76" s="371" t="s">
        <v>154</v>
      </c>
      <c r="C76" s="371" t="s">
        <v>139</v>
      </c>
      <c r="D76" s="371" t="s">
        <v>567</v>
      </c>
      <c r="E76" s="371" t="s">
        <v>285</v>
      </c>
      <c r="F76" s="371" t="s">
        <v>153</v>
      </c>
      <c r="G76" s="371" t="s">
        <v>252</v>
      </c>
      <c r="H76" s="372" t="s">
        <v>365</v>
      </c>
      <c r="I76" s="405" t="s">
        <v>568</v>
      </c>
      <c r="J76" s="406">
        <f>J77</f>
        <v>32385200</v>
      </c>
      <c r="K76" s="407">
        <f>K77</f>
        <v>0</v>
      </c>
      <c r="L76" s="278">
        <f>K76+J76</f>
        <v>32385200</v>
      </c>
      <c r="M76" s="406">
        <v>0</v>
      </c>
      <c r="N76" s="406">
        <v>0</v>
      </c>
      <c r="O76" s="229">
        <f t="shared" si="9"/>
        <v>1</v>
      </c>
      <c r="P76" s="237"/>
    </row>
    <row r="77" spans="1:19" ht="18" customHeight="1" x14ac:dyDescent="0.2">
      <c r="A77" s="362" t="s">
        <v>226</v>
      </c>
      <c r="B77" s="362" t="s">
        <v>154</v>
      </c>
      <c r="C77" s="362" t="s">
        <v>139</v>
      </c>
      <c r="D77" s="362" t="s">
        <v>567</v>
      </c>
      <c r="E77" s="362" t="s">
        <v>285</v>
      </c>
      <c r="F77" s="362" t="s">
        <v>147</v>
      </c>
      <c r="G77" s="362" t="s">
        <v>252</v>
      </c>
      <c r="H77" s="61" t="s">
        <v>365</v>
      </c>
      <c r="I77" s="379" t="s">
        <v>575</v>
      </c>
      <c r="J77" s="399">
        <f>J78+J79</f>
        <v>32385200</v>
      </c>
      <c r="K77" s="399">
        <f>K78+K79</f>
        <v>0</v>
      </c>
      <c r="L77" s="399">
        <f>L78+L79</f>
        <v>32385200</v>
      </c>
      <c r="M77" s="399">
        <f>M78+M79</f>
        <v>0</v>
      </c>
      <c r="N77" s="399">
        <f>N78+N79</f>
        <v>0</v>
      </c>
      <c r="O77" s="229">
        <f t="shared" si="9"/>
        <v>1</v>
      </c>
    </row>
    <row r="78" spans="1:19" ht="53.25" customHeight="1" x14ac:dyDescent="0.2">
      <c r="A78" s="362" t="s">
        <v>47</v>
      </c>
      <c r="B78" s="362" t="s">
        <v>154</v>
      </c>
      <c r="C78" s="362" t="s">
        <v>139</v>
      </c>
      <c r="D78" s="362" t="s">
        <v>567</v>
      </c>
      <c r="E78" s="362" t="s">
        <v>285</v>
      </c>
      <c r="F78" s="362" t="s">
        <v>147</v>
      </c>
      <c r="G78" s="362" t="s">
        <v>559</v>
      </c>
      <c r="H78" s="61" t="s">
        <v>365</v>
      </c>
      <c r="I78" s="408" t="s">
        <v>573</v>
      </c>
      <c r="J78" s="399">
        <v>20700000</v>
      </c>
      <c r="K78" s="400"/>
      <c r="L78" s="278">
        <f>K78+J78</f>
        <v>20700000</v>
      </c>
      <c r="M78" s="399">
        <v>0</v>
      </c>
      <c r="N78" s="399">
        <v>0</v>
      </c>
      <c r="O78" s="229">
        <f t="shared" si="9"/>
        <v>1</v>
      </c>
    </row>
    <row r="79" spans="1:19" ht="70.5" customHeight="1" x14ac:dyDescent="0.25">
      <c r="A79" s="382" t="s">
        <v>47</v>
      </c>
      <c r="B79" s="279" t="s">
        <v>154</v>
      </c>
      <c r="C79" s="279" t="s">
        <v>139</v>
      </c>
      <c r="D79" s="279" t="s">
        <v>567</v>
      </c>
      <c r="E79" s="279" t="s">
        <v>285</v>
      </c>
      <c r="F79" s="279" t="s">
        <v>147</v>
      </c>
      <c r="G79" s="279" t="s">
        <v>598</v>
      </c>
      <c r="H79" s="60" t="s">
        <v>365</v>
      </c>
      <c r="I79" s="408" t="s">
        <v>599</v>
      </c>
      <c r="J79" s="278">
        <v>11685200</v>
      </c>
      <c r="K79" s="278">
        <v>0</v>
      </c>
      <c r="L79" s="278">
        <f>K79+J79</f>
        <v>11685200</v>
      </c>
      <c r="M79" s="278">
        <v>0</v>
      </c>
      <c r="N79" s="278">
        <v>0</v>
      </c>
      <c r="O79" s="229">
        <f t="shared" si="9"/>
        <v>1</v>
      </c>
      <c r="P79"/>
      <c r="Q79"/>
      <c r="R79"/>
    </row>
    <row r="80" spans="1:19" ht="15.75" customHeight="1" x14ac:dyDescent="0.2">
      <c r="A80" s="375" t="s">
        <v>226</v>
      </c>
      <c r="B80" s="375" t="s">
        <v>154</v>
      </c>
      <c r="C80" s="375" t="s">
        <v>139</v>
      </c>
      <c r="D80" s="375" t="s">
        <v>155</v>
      </c>
      <c r="E80" s="375" t="s">
        <v>226</v>
      </c>
      <c r="F80" s="375" t="s">
        <v>153</v>
      </c>
      <c r="G80" s="375" t="s">
        <v>252</v>
      </c>
      <c r="H80" s="58" t="s">
        <v>365</v>
      </c>
      <c r="I80" s="381" t="s">
        <v>578</v>
      </c>
      <c r="J80" s="397">
        <f>J81+J83</f>
        <v>1658276.3</v>
      </c>
      <c r="K80" s="396">
        <f>K81+K83</f>
        <v>0</v>
      </c>
      <c r="L80" s="397">
        <f>L81+L83</f>
        <v>1658276.3</v>
      </c>
      <c r="M80" s="397">
        <f>M81+M83</f>
        <v>1683383</v>
      </c>
      <c r="N80" s="397">
        <f>N81+N83</f>
        <v>0</v>
      </c>
      <c r="O80" s="229">
        <f t="shared" si="9"/>
        <v>1</v>
      </c>
    </row>
    <row r="81" spans="1:17" s="96" customFormat="1" hidden="1" x14ac:dyDescent="0.2">
      <c r="A81" s="394" t="s">
        <v>226</v>
      </c>
      <c r="B81" s="394" t="s">
        <v>154</v>
      </c>
      <c r="C81" s="394" t="s">
        <v>139</v>
      </c>
      <c r="D81" s="394" t="s">
        <v>275</v>
      </c>
      <c r="E81" s="394" t="s">
        <v>276</v>
      </c>
      <c r="F81" s="394" t="s">
        <v>153</v>
      </c>
      <c r="G81" s="394" t="s">
        <v>252</v>
      </c>
      <c r="H81" s="394" t="s">
        <v>365</v>
      </c>
      <c r="I81" s="401" t="s">
        <v>295</v>
      </c>
      <c r="J81" s="396">
        <f>J82</f>
        <v>0</v>
      </c>
      <c r="K81" s="396">
        <f>K82</f>
        <v>0</v>
      </c>
      <c r="L81" s="396">
        <f>L82</f>
        <v>0</v>
      </c>
      <c r="M81" s="396">
        <f>M82</f>
        <v>0</v>
      </c>
      <c r="N81" s="396">
        <f>N82</f>
        <v>0</v>
      </c>
      <c r="O81" s="229" t="str">
        <f t="shared" si="9"/>
        <v xml:space="preserve"> </v>
      </c>
      <c r="Q81" s="96" t="e">
        <f>L73/Q73*100</f>
        <v>#DIV/0!</v>
      </c>
    </row>
    <row r="82" spans="1:17" s="96" customFormat="1" ht="24.75" hidden="1" customHeight="1" x14ac:dyDescent="0.2">
      <c r="A82" s="3">
        <v>585</v>
      </c>
      <c r="B82" s="3" t="s">
        <v>154</v>
      </c>
      <c r="C82" s="3" t="s">
        <v>139</v>
      </c>
      <c r="D82" s="3" t="s">
        <v>275</v>
      </c>
      <c r="E82" s="3" t="s">
        <v>276</v>
      </c>
      <c r="F82" s="3" t="s">
        <v>147</v>
      </c>
      <c r="G82" s="3" t="s">
        <v>252</v>
      </c>
      <c r="H82" s="3" t="s">
        <v>365</v>
      </c>
      <c r="I82" s="402" t="s">
        <v>296</v>
      </c>
      <c r="J82" s="400">
        <v>0</v>
      </c>
      <c r="K82" s="400">
        <v>0</v>
      </c>
      <c r="L82" s="400">
        <f>J82+K82</f>
        <v>0</v>
      </c>
      <c r="M82" s="400">
        <f>J82</f>
        <v>0</v>
      </c>
      <c r="N82" s="400">
        <v>0</v>
      </c>
      <c r="O82" s="229" t="str">
        <f t="shared" si="9"/>
        <v xml:space="preserve"> </v>
      </c>
      <c r="Q82" s="96">
        <f>L10/L72*100</f>
        <v>133.24678764794601</v>
      </c>
    </row>
    <row r="83" spans="1:17" ht="27.75" customHeight="1" x14ac:dyDescent="0.2">
      <c r="A83" s="375" t="s">
        <v>226</v>
      </c>
      <c r="B83" s="375" t="s">
        <v>154</v>
      </c>
      <c r="C83" s="375" t="s">
        <v>139</v>
      </c>
      <c r="D83" s="375" t="s">
        <v>275</v>
      </c>
      <c r="E83" s="375" t="s">
        <v>277</v>
      </c>
      <c r="F83" s="375" t="s">
        <v>153</v>
      </c>
      <c r="G83" s="375" t="s">
        <v>252</v>
      </c>
      <c r="H83" s="58" t="s">
        <v>365</v>
      </c>
      <c r="I83" s="381" t="s">
        <v>487</v>
      </c>
      <c r="J83" s="397">
        <f>J84</f>
        <v>1658276.3</v>
      </c>
      <c r="K83" s="396">
        <f>K84</f>
        <v>0</v>
      </c>
      <c r="L83" s="397">
        <f>L84</f>
        <v>1658276.3</v>
      </c>
      <c r="M83" s="397">
        <f>M84</f>
        <v>1683383</v>
      </c>
      <c r="N83" s="397">
        <f>N84</f>
        <v>0</v>
      </c>
      <c r="O83" s="229">
        <f t="shared" si="9"/>
        <v>1</v>
      </c>
    </row>
    <row r="84" spans="1:17" ht="27" customHeight="1" x14ac:dyDescent="0.2">
      <c r="A84" s="362">
        <v>585</v>
      </c>
      <c r="B84" s="362" t="s">
        <v>154</v>
      </c>
      <c r="C84" s="362" t="s">
        <v>139</v>
      </c>
      <c r="D84" s="362" t="s">
        <v>275</v>
      </c>
      <c r="E84" s="362" t="s">
        <v>277</v>
      </c>
      <c r="F84" s="362" t="s">
        <v>147</v>
      </c>
      <c r="G84" s="362" t="s">
        <v>252</v>
      </c>
      <c r="H84" s="61" t="s">
        <v>365</v>
      </c>
      <c r="I84" s="379" t="s">
        <v>488</v>
      </c>
      <c r="J84" s="399">
        <v>1658276.3</v>
      </c>
      <c r="K84" s="400">
        <v>0</v>
      </c>
      <c r="L84" s="278">
        <f>J84+K84</f>
        <v>1658276.3</v>
      </c>
      <c r="M84" s="399">
        <v>1683383</v>
      </c>
      <c r="N84" s="399">
        <v>0</v>
      </c>
      <c r="O84" s="229">
        <f t="shared" si="9"/>
        <v>1</v>
      </c>
    </row>
    <row r="85" spans="1:17" ht="15.75" customHeight="1" x14ac:dyDescent="0.2">
      <c r="A85" s="375" t="s">
        <v>226</v>
      </c>
      <c r="B85" s="375" t="s">
        <v>154</v>
      </c>
      <c r="C85" s="375" t="s">
        <v>139</v>
      </c>
      <c r="D85" s="375" t="s">
        <v>278</v>
      </c>
      <c r="E85" s="375" t="s">
        <v>226</v>
      </c>
      <c r="F85" s="375" t="s">
        <v>153</v>
      </c>
      <c r="G85" s="375" t="s">
        <v>252</v>
      </c>
      <c r="H85" s="58" t="s">
        <v>365</v>
      </c>
      <c r="I85" s="409" t="s">
        <v>52</v>
      </c>
      <c r="J85" s="397">
        <f>J86+J92</f>
        <v>519319751.31999999</v>
      </c>
      <c r="K85" s="396">
        <f>K86+K92</f>
        <v>0</v>
      </c>
      <c r="L85" s="397">
        <f>L86+L92</f>
        <v>519319751.31999999</v>
      </c>
      <c r="M85" s="397">
        <f>M86+M92</f>
        <v>423434289.19</v>
      </c>
      <c r="N85" s="397">
        <f>N86+N92</f>
        <v>421922775.08999997</v>
      </c>
      <c r="O85" s="229">
        <f t="shared" si="9"/>
        <v>1</v>
      </c>
    </row>
    <row r="86" spans="1:17" ht="42.75" customHeight="1" x14ac:dyDescent="0.2">
      <c r="A86" s="375" t="s">
        <v>226</v>
      </c>
      <c r="B86" s="375" t="s">
        <v>154</v>
      </c>
      <c r="C86" s="375" t="s">
        <v>139</v>
      </c>
      <c r="D86" s="375" t="s">
        <v>278</v>
      </c>
      <c r="E86" s="375" t="s">
        <v>279</v>
      </c>
      <c r="F86" s="375" t="s">
        <v>153</v>
      </c>
      <c r="G86" s="375" t="s">
        <v>252</v>
      </c>
      <c r="H86" s="58" t="s">
        <v>365</v>
      </c>
      <c r="I86" s="381" t="s">
        <v>114</v>
      </c>
      <c r="J86" s="397">
        <f>J87</f>
        <v>75252839.959999993</v>
      </c>
      <c r="K86" s="396">
        <f>K87</f>
        <v>0</v>
      </c>
      <c r="L86" s="397">
        <f>L87</f>
        <v>75252839.959999993</v>
      </c>
      <c r="M86" s="397">
        <f>M87</f>
        <v>510267.88</v>
      </c>
      <c r="N86" s="397">
        <f>N87</f>
        <v>510267.88</v>
      </c>
      <c r="O86" s="229">
        <f t="shared" si="9"/>
        <v>1</v>
      </c>
    </row>
    <row r="87" spans="1:17" ht="41.25" customHeight="1" x14ac:dyDescent="0.2">
      <c r="A87" s="375" t="s">
        <v>226</v>
      </c>
      <c r="B87" s="375" t="s">
        <v>154</v>
      </c>
      <c r="C87" s="375" t="s">
        <v>139</v>
      </c>
      <c r="D87" s="375" t="s">
        <v>278</v>
      </c>
      <c r="E87" s="375" t="s">
        <v>279</v>
      </c>
      <c r="F87" s="375" t="s">
        <v>147</v>
      </c>
      <c r="G87" s="375" t="s">
        <v>252</v>
      </c>
      <c r="H87" s="58" t="s">
        <v>365</v>
      </c>
      <c r="I87" s="381" t="s">
        <v>115</v>
      </c>
      <c r="J87" s="397">
        <f>J88+J89+J90+J91</f>
        <v>75252839.959999993</v>
      </c>
      <c r="K87" s="396">
        <f>K88+K89+K90+K91</f>
        <v>0</v>
      </c>
      <c r="L87" s="397">
        <f>L88+L89+L90+L91</f>
        <v>75252839.959999993</v>
      </c>
      <c r="M87" s="397">
        <f>M88+M89+M90+M91</f>
        <v>510267.88</v>
      </c>
      <c r="N87" s="397">
        <f>N88+N89+N90+N91</f>
        <v>510267.88</v>
      </c>
      <c r="O87" s="229">
        <f t="shared" si="9"/>
        <v>1</v>
      </c>
    </row>
    <row r="88" spans="1:17" ht="86.25" customHeight="1" x14ac:dyDescent="0.2">
      <c r="A88" s="362">
        <v>585</v>
      </c>
      <c r="B88" s="362" t="s">
        <v>154</v>
      </c>
      <c r="C88" s="362" t="s">
        <v>139</v>
      </c>
      <c r="D88" s="362" t="s">
        <v>278</v>
      </c>
      <c r="E88" s="362" t="s">
        <v>279</v>
      </c>
      <c r="F88" s="362" t="s">
        <v>147</v>
      </c>
      <c r="G88" s="362" t="s">
        <v>280</v>
      </c>
      <c r="H88" s="61" t="s">
        <v>365</v>
      </c>
      <c r="I88" s="379" t="s">
        <v>424</v>
      </c>
      <c r="J88" s="399">
        <v>29183575.239999998</v>
      </c>
      <c r="K88" s="400">
        <v>0</v>
      </c>
      <c r="L88" s="278">
        <f>J88+K88</f>
        <v>29183575.239999998</v>
      </c>
      <c r="M88" s="399">
        <v>0</v>
      </c>
      <c r="N88" s="399">
        <f>M88</f>
        <v>0</v>
      </c>
      <c r="O88" s="229">
        <f t="shared" si="9"/>
        <v>1</v>
      </c>
    </row>
    <row r="89" spans="1:17" ht="108" customHeight="1" x14ac:dyDescent="0.2">
      <c r="A89" s="362">
        <v>585</v>
      </c>
      <c r="B89" s="362" t="s">
        <v>154</v>
      </c>
      <c r="C89" s="362" t="s">
        <v>139</v>
      </c>
      <c r="D89" s="362" t="s">
        <v>278</v>
      </c>
      <c r="E89" s="362" t="s">
        <v>279</v>
      </c>
      <c r="F89" s="362" t="s">
        <v>147</v>
      </c>
      <c r="G89" s="362" t="s">
        <v>281</v>
      </c>
      <c r="H89" s="61" t="s">
        <v>365</v>
      </c>
      <c r="I89" s="379" t="s">
        <v>425</v>
      </c>
      <c r="J89" s="399">
        <v>14027014.41</v>
      </c>
      <c r="K89" s="400">
        <v>0</v>
      </c>
      <c r="L89" s="278">
        <f>J89+K89</f>
        <v>14027014.41</v>
      </c>
      <c r="M89" s="399">
        <v>0</v>
      </c>
      <c r="N89" s="399">
        <f>M89</f>
        <v>0</v>
      </c>
      <c r="O89" s="229">
        <f t="shared" si="9"/>
        <v>1</v>
      </c>
    </row>
    <row r="90" spans="1:17" ht="242.25" customHeight="1" x14ac:dyDescent="0.2">
      <c r="A90" s="362">
        <v>585</v>
      </c>
      <c r="B90" s="362" t="s">
        <v>154</v>
      </c>
      <c r="C90" s="362" t="s">
        <v>139</v>
      </c>
      <c r="D90" s="362" t="s">
        <v>278</v>
      </c>
      <c r="E90" s="362" t="s">
        <v>279</v>
      </c>
      <c r="F90" s="362" t="s">
        <v>147</v>
      </c>
      <c r="G90" s="362" t="s">
        <v>282</v>
      </c>
      <c r="H90" s="61" t="s">
        <v>365</v>
      </c>
      <c r="I90" s="379" t="s">
        <v>426</v>
      </c>
      <c r="J90" s="399">
        <v>510267.88</v>
      </c>
      <c r="K90" s="400">
        <v>0</v>
      </c>
      <c r="L90" s="278">
        <f>J90+K90</f>
        <v>510267.88</v>
      </c>
      <c r="M90" s="399">
        <v>510267.88</v>
      </c>
      <c r="N90" s="399">
        <v>510267.88</v>
      </c>
      <c r="O90" s="229">
        <f t="shared" si="9"/>
        <v>1</v>
      </c>
    </row>
    <row r="91" spans="1:17" ht="95.25" customHeight="1" x14ac:dyDescent="0.2">
      <c r="A91" s="362" t="s">
        <v>47</v>
      </c>
      <c r="B91" s="362" t="s">
        <v>154</v>
      </c>
      <c r="C91" s="362" t="s">
        <v>139</v>
      </c>
      <c r="D91" s="362" t="s">
        <v>278</v>
      </c>
      <c r="E91" s="362" t="s">
        <v>279</v>
      </c>
      <c r="F91" s="362" t="s">
        <v>147</v>
      </c>
      <c r="G91" s="362" t="s">
        <v>283</v>
      </c>
      <c r="H91" s="61" t="s">
        <v>365</v>
      </c>
      <c r="I91" s="379" t="s">
        <v>420</v>
      </c>
      <c r="J91" s="399">
        <v>31531982.43</v>
      </c>
      <c r="K91" s="400">
        <v>0</v>
      </c>
      <c r="L91" s="278">
        <f>J91+K91</f>
        <v>31531982.43</v>
      </c>
      <c r="M91" s="399">
        <v>0</v>
      </c>
      <c r="N91" s="399">
        <v>0</v>
      </c>
      <c r="O91" s="229">
        <f t="shared" si="9"/>
        <v>1</v>
      </c>
    </row>
    <row r="92" spans="1:17" ht="15.75" customHeight="1" x14ac:dyDescent="0.2">
      <c r="A92" s="375" t="s">
        <v>226</v>
      </c>
      <c r="B92" s="375" t="s">
        <v>154</v>
      </c>
      <c r="C92" s="375" t="s">
        <v>139</v>
      </c>
      <c r="D92" s="375" t="s">
        <v>284</v>
      </c>
      <c r="E92" s="375" t="s">
        <v>285</v>
      </c>
      <c r="F92" s="375" t="s">
        <v>153</v>
      </c>
      <c r="G92" s="375" t="s">
        <v>252</v>
      </c>
      <c r="H92" s="58" t="s">
        <v>365</v>
      </c>
      <c r="I92" s="381" t="s">
        <v>297</v>
      </c>
      <c r="J92" s="397">
        <f>J93</f>
        <v>444066911.36000001</v>
      </c>
      <c r="K92" s="396">
        <f>K93</f>
        <v>0</v>
      </c>
      <c r="L92" s="397">
        <f>L93</f>
        <v>444066911.36000001</v>
      </c>
      <c r="M92" s="397">
        <f>M93</f>
        <v>422924021.31</v>
      </c>
      <c r="N92" s="397">
        <f>N93</f>
        <v>421412507.20999998</v>
      </c>
      <c r="O92" s="229">
        <f t="shared" si="9"/>
        <v>1</v>
      </c>
    </row>
    <row r="93" spans="1:17" ht="15.75" customHeight="1" x14ac:dyDescent="0.2">
      <c r="A93" s="375" t="s">
        <v>226</v>
      </c>
      <c r="B93" s="375" t="s">
        <v>154</v>
      </c>
      <c r="C93" s="375" t="s">
        <v>139</v>
      </c>
      <c r="D93" s="375" t="s">
        <v>284</v>
      </c>
      <c r="E93" s="375" t="s">
        <v>285</v>
      </c>
      <c r="F93" s="375" t="s">
        <v>147</v>
      </c>
      <c r="G93" s="375" t="s">
        <v>252</v>
      </c>
      <c r="H93" s="58" t="s">
        <v>365</v>
      </c>
      <c r="I93" s="381" t="s">
        <v>298</v>
      </c>
      <c r="J93" s="397">
        <f>J94+J95+J96+J97+J99+J100+J101+J102+J106+J107+J104+J108+J105+J103+J109</f>
        <v>444066911.36000001</v>
      </c>
      <c r="K93" s="396">
        <f>K94+K95+K96+K97+K99+K100+K101+K102+K106+K107+K104+K108+K105+K103+K109</f>
        <v>0</v>
      </c>
      <c r="L93" s="397">
        <f>L94+L95+L96+L97+L99+L100+L101+L102+L106+L107+L104+L108+L105+L103+L109</f>
        <v>444066911.36000001</v>
      </c>
      <c r="M93" s="397">
        <f>M94+M95+M96+M97+M99+M100+M101+M102+M106+M107+M104+M108+M105+M103+M109</f>
        <v>422924021.31</v>
      </c>
      <c r="N93" s="397">
        <f>N94+N95+N96+N97+N99+N100+N101+N102+N106+N107+N104+N108+N105+N103+N109</f>
        <v>421412507.20999998</v>
      </c>
      <c r="O93" s="229">
        <f t="shared" si="9"/>
        <v>1</v>
      </c>
    </row>
    <row r="94" spans="1:17" ht="27" customHeight="1" x14ac:dyDescent="0.2">
      <c r="A94" s="362">
        <v>585</v>
      </c>
      <c r="B94" s="362" t="s">
        <v>154</v>
      </c>
      <c r="C94" s="362" t="s">
        <v>139</v>
      </c>
      <c r="D94" s="362" t="s">
        <v>284</v>
      </c>
      <c r="E94" s="362" t="s">
        <v>285</v>
      </c>
      <c r="F94" s="362" t="s">
        <v>147</v>
      </c>
      <c r="G94" s="362" t="s">
        <v>286</v>
      </c>
      <c r="H94" s="61" t="s">
        <v>365</v>
      </c>
      <c r="I94" s="379" t="s">
        <v>427</v>
      </c>
      <c r="J94" s="399">
        <v>442620983.54000002</v>
      </c>
      <c r="K94" s="400">
        <v>0</v>
      </c>
      <c r="L94" s="278">
        <f t="shared" ref="L94:L99" si="10">J94+K94</f>
        <v>442620983.54000002</v>
      </c>
      <c r="M94" s="399">
        <v>421477914.07999998</v>
      </c>
      <c r="N94" s="399">
        <v>420052317.62</v>
      </c>
      <c r="O94" s="229">
        <f t="shared" si="9"/>
        <v>1</v>
      </c>
      <c r="Q94" s="234"/>
    </row>
    <row r="95" spans="1:17" ht="39" hidden="1" customHeight="1" x14ac:dyDescent="0.2">
      <c r="A95" s="3">
        <v>585</v>
      </c>
      <c r="B95" s="3" t="s">
        <v>154</v>
      </c>
      <c r="C95" s="3" t="s">
        <v>139</v>
      </c>
      <c r="D95" s="3" t="s">
        <v>284</v>
      </c>
      <c r="E95" s="3" t="s">
        <v>285</v>
      </c>
      <c r="F95" s="3" t="s">
        <v>147</v>
      </c>
      <c r="G95" s="3" t="s">
        <v>287</v>
      </c>
      <c r="H95" s="3" t="s">
        <v>365</v>
      </c>
      <c r="I95" s="402" t="s">
        <v>428</v>
      </c>
      <c r="J95" s="400"/>
      <c r="K95" s="400">
        <v>0</v>
      </c>
      <c r="L95" s="400">
        <f t="shared" si="10"/>
        <v>0</v>
      </c>
      <c r="M95" s="400">
        <f>L95</f>
        <v>0</v>
      </c>
      <c r="N95" s="400">
        <f>M95</f>
        <v>0</v>
      </c>
      <c r="O95" s="229" t="str">
        <f t="shared" si="9"/>
        <v xml:space="preserve"> </v>
      </c>
    </row>
    <row r="96" spans="1:17" ht="27.75" customHeight="1" x14ac:dyDescent="0.2">
      <c r="A96" s="362" t="s">
        <v>47</v>
      </c>
      <c r="B96" s="362" t="s">
        <v>154</v>
      </c>
      <c r="C96" s="362" t="s">
        <v>139</v>
      </c>
      <c r="D96" s="362" t="s">
        <v>284</v>
      </c>
      <c r="E96" s="362" t="s">
        <v>285</v>
      </c>
      <c r="F96" s="362" t="s">
        <v>147</v>
      </c>
      <c r="G96" s="362" t="s">
        <v>282</v>
      </c>
      <c r="H96" s="61" t="s">
        <v>365</v>
      </c>
      <c r="I96" s="379" t="s">
        <v>429</v>
      </c>
      <c r="J96" s="399">
        <v>63019</v>
      </c>
      <c r="K96" s="400">
        <v>0</v>
      </c>
      <c r="L96" s="278">
        <f t="shared" si="10"/>
        <v>63019</v>
      </c>
      <c r="M96" s="399">
        <v>63019</v>
      </c>
      <c r="N96" s="399">
        <v>63019</v>
      </c>
      <c r="O96" s="229">
        <f t="shared" si="9"/>
        <v>1</v>
      </c>
    </row>
    <row r="97" spans="1:16" s="96" customFormat="1" ht="39" hidden="1" customHeight="1" x14ac:dyDescent="0.2">
      <c r="A97" s="3">
        <v>585</v>
      </c>
      <c r="B97" s="3" t="s">
        <v>154</v>
      </c>
      <c r="C97" s="3" t="s">
        <v>139</v>
      </c>
      <c r="D97" s="3" t="s">
        <v>284</v>
      </c>
      <c r="E97" s="3" t="s">
        <v>285</v>
      </c>
      <c r="F97" s="3" t="s">
        <v>147</v>
      </c>
      <c r="G97" s="3" t="s">
        <v>288</v>
      </c>
      <c r="H97" s="3" t="s">
        <v>365</v>
      </c>
      <c r="I97" s="379" t="s">
        <v>299</v>
      </c>
      <c r="J97" s="400">
        <v>0</v>
      </c>
      <c r="K97" s="400">
        <v>0</v>
      </c>
      <c r="L97" s="400">
        <f t="shared" si="10"/>
        <v>0</v>
      </c>
      <c r="M97" s="400">
        <v>0</v>
      </c>
      <c r="N97" s="400">
        <f t="shared" ref="N97:N102" si="11">M97</f>
        <v>0</v>
      </c>
      <c r="O97" s="229" t="str">
        <f t="shared" si="9"/>
        <v xml:space="preserve"> </v>
      </c>
    </row>
    <row r="98" spans="1:16" s="96" customFormat="1" ht="51.75" hidden="1" customHeight="1" x14ac:dyDescent="0.2">
      <c r="A98" s="3">
        <v>585</v>
      </c>
      <c r="B98" s="3" t="s">
        <v>154</v>
      </c>
      <c r="C98" s="3" t="s">
        <v>139</v>
      </c>
      <c r="D98" s="3" t="s">
        <v>284</v>
      </c>
      <c r="E98" s="3" t="s">
        <v>285</v>
      </c>
      <c r="F98" s="3" t="s">
        <v>147</v>
      </c>
      <c r="G98" s="3" t="s">
        <v>443</v>
      </c>
      <c r="H98" s="3" t="s">
        <v>365</v>
      </c>
      <c r="I98" s="402" t="s">
        <v>445</v>
      </c>
      <c r="J98" s="400">
        <v>0</v>
      </c>
      <c r="K98" s="400"/>
      <c r="L98" s="400">
        <f t="shared" si="10"/>
        <v>0</v>
      </c>
      <c r="M98" s="400">
        <v>0</v>
      </c>
      <c r="N98" s="400">
        <f t="shared" si="11"/>
        <v>0</v>
      </c>
      <c r="O98" s="229" t="str">
        <f t="shared" si="9"/>
        <v xml:space="preserve"> </v>
      </c>
    </row>
    <row r="99" spans="1:16" s="96" customFormat="1" ht="64.5" hidden="1" customHeight="1" x14ac:dyDescent="0.2">
      <c r="A99" s="3" t="s">
        <v>47</v>
      </c>
      <c r="B99" s="3" t="s">
        <v>154</v>
      </c>
      <c r="C99" s="3" t="s">
        <v>139</v>
      </c>
      <c r="D99" s="3" t="s">
        <v>284</v>
      </c>
      <c r="E99" s="3" t="s">
        <v>285</v>
      </c>
      <c r="F99" s="3" t="s">
        <v>147</v>
      </c>
      <c r="G99" s="3" t="s">
        <v>539</v>
      </c>
      <c r="H99" s="3" t="s">
        <v>365</v>
      </c>
      <c r="I99" s="379" t="s">
        <v>543</v>
      </c>
      <c r="J99" s="400">
        <v>0</v>
      </c>
      <c r="K99" s="400">
        <v>0</v>
      </c>
      <c r="L99" s="400">
        <f t="shared" si="10"/>
        <v>0</v>
      </c>
      <c r="M99" s="400">
        <v>0</v>
      </c>
      <c r="N99" s="400">
        <f t="shared" si="11"/>
        <v>0</v>
      </c>
      <c r="O99" s="229" t="str">
        <f t="shared" si="9"/>
        <v xml:space="preserve"> </v>
      </c>
    </row>
    <row r="100" spans="1:16" s="96" customFormat="1" ht="81" hidden="1" customHeight="1" x14ac:dyDescent="0.2">
      <c r="A100" s="3">
        <v>585</v>
      </c>
      <c r="B100" s="3" t="s">
        <v>154</v>
      </c>
      <c r="C100" s="3" t="s">
        <v>139</v>
      </c>
      <c r="D100" s="3" t="s">
        <v>284</v>
      </c>
      <c r="E100" s="3" t="s">
        <v>285</v>
      </c>
      <c r="F100" s="3" t="s">
        <v>147</v>
      </c>
      <c r="G100" s="3" t="s">
        <v>289</v>
      </c>
      <c r="H100" s="3" t="s">
        <v>273</v>
      </c>
      <c r="I100" s="410" t="s">
        <v>300</v>
      </c>
      <c r="J100" s="411">
        <v>0</v>
      </c>
      <c r="K100" s="411">
        <v>0</v>
      </c>
      <c r="L100" s="411">
        <f t="shared" ref="L100:L109" si="12">J100+K100</f>
        <v>0</v>
      </c>
      <c r="M100" s="411">
        <v>0</v>
      </c>
      <c r="N100" s="400">
        <f t="shared" si="11"/>
        <v>0</v>
      </c>
      <c r="O100" s="229" t="str">
        <f t="shared" si="9"/>
        <v xml:space="preserve"> </v>
      </c>
    </row>
    <row r="101" spans="1:16" s="96" customFormat="1" ht="51" hidden="1" customHeight="1" x14ac:dyDescent="0.2">
      <c r="A101" s="3">
        <v>585</v>
      </c>
      <c r="B101" s="3" t="s">
        <v>154</v>
      </c>
      <c r="C101" s="3" t="s">
        <v>139</v>
      </c>
      <c r="D101" s="3" t="s">
        <v>284</v>
      </c>
      <c r="E101" s="3" t="s">
        <v>285</v>
      </c>
      <c r="F101" s="3" t="s">
        <v>147</v>
      </c>
      <c r="G101" s="3" t="s">
        <v>290</v>
      </c>
      <c r="H101" s="3" t="s">
        <v>273</v>
      </c>
      <c r="I101" s="379" t="s">
        <v>301</v>
      </c>
      <c r="J101" s="400">
        <v>0</v>
      </c>
      <c r="K101" s="400">
        <v>0</v>
      </c>
      <c r="L101" s="400">
        <f t="shared" si="12"/>
        <v>0</v>
      </c>
      <c r="M101" s="400">
        <v>0</v>
      </c>
      <c r="N101" s="400">
        <f t="shared" si="11"/>
        <v>0</v>
      </c>
      <c r="O101" s="229" t="str">
        <f t="shared" si="9"/>
        <v xml:space="preserve"> </v>
      </c>
    </row>
    <row r="102" spans="1:16" s="96" customFormat="1" ht="92.25" hidden="1" customHeight="1" x14ac:dyDescent="0.2">
      <c r="A102" s="3" t="s">
        <v>291</v>
      </c>
      <c r="B102" s="3" t="s">
        <v>154</v>
      </c>
      <c r="C102" s="3" t="s">
        <v>139</v>
      </c>
      <c r="D102" s="3" t="s">
        <v>284</v>
      </c>
      <c r="E102" s="3" t="s">
        <v>285</v>
      </c>
      <c r="F102" s="3" t="s">
        <v>147</v>
      </c>
      <c r="G102" s="3" t="s">
        <v>292</v>
      </c>
      <c r="H102" s="3" t="s">
        <v>365</v>
      </c>
      <c r="I102" s="402" t="s">
        <v>302</v>
      </c>
      <c r="J102" s="400">
        <v>0</v>
      </c>
      <c r="K102" s="400">
        <v>0</v>
      </c>
      <c r="L102" s="400">
        <f t="shared" si="12"/>
        <v>0</v>
      </c>
      <c r="M102" s="400">
        <v>0</v>
      </c>
      <c r="N102" s="400">
        <f t="shared" si="11"/>
        <v>0</v>
      </c>
      <c r="O102" s="229" t="str">
        <f t="shared" si="9"/>
        <v xml:space="preserve"> </v>
      </c>
    </row>
    <row r="103" spans="1:16" s="96" customFormat="1" ht="38.25" hidden="1" x14ac:dyDescent="0.2">
      <c r="A103" s="3" t="s">
        <v>291</v>
      </c>
      <c r="B103" s="3" t="s">
        <v>154</v>
      </c>
      <c r="C103" s="3" t="s">
        <v>139</v>
      </c>
      <c r="D103" s="3" t="s">
        <v>284</v>
      </c>
      <c r="E103" s="3" t="s">
        <v>285</v>
      </c>
      <c r="F103" s="3" t="s">
        <v>147</v>
      </c>
      <c r="G103" s="3" t="s">
        <v>439</v>
      </c>
      <c r="H103" s="3" t="s">
        <v>365</v>
      </c>
      <c r="I103" s="402" t="s">
        <v>440</v>
      </c>
      <c r="J103" s="400"/>
      <c r="K103" s="412"/>
      <c r="L103" s="400">
        <f t="shared" si="12"/>
        <v>0</v>
      </c>
      <c r="M103" s="400">
        <v>0</v>
      </c>
      <c r="N103" s="400"/>
      <c r="O103" s="229" t="str">
        <f t="shared" si="9"/>
        <v xml:space="preserve"> </v>
      </c>
    </row>
    <row r="104" spans="1:16" ht="41.25" hidden="1" customHeight="1" x14ac:dyDescent="0.2">
      <c r="A104" s="362" t="s">
        <v>47</v>
      </c>
      <c r="B104" s="362" t="s">
        <v>154</v>
      </c>
      <c r="C104" s="362" t="s">
        <v>139</v>
      </c>
      <c r="D104" s="362" t="s">
        <v>284</v>
      </c>
      <c r="E104" s="362" t="s">
        <v>285</v>
      </c>
      <c r="F104" s="362" t="s">
        <v>147</v>
      </c>
      <c r="G104" s="362" t="s">
        <v>404</v>
      </c>
      <c r="H104" s="404" t="s">
        <v>365</v>
      </c>
      <c r="I104" s="379" t="s">
        <v>518</v>
      </c>
      <c r="J104" s="399">
        <v>0</v>
      </c>
      <c r="K104" s="413">
        <v>0</v>
      </c>
      <c r="L104" s="278">
        <f>J104+K104</f>
        <v>0</v>
      </c>
      <c r="M104" s="399"/>
      <c r="N104" s="399">
        <v>0</v>
      </c>
      <c r="O104" s="229" t="str">
        <f t="shared" si="9"/>
        <v xml:space="preserve"> </v>
      </c>
    </row>
    <row r="105" spans="1:16" ht="0.75" hidden="1" customHeight="1" x14ac:dyDescent="0.2">
      <c r="A105" s="3">
        <v>585</v>
      </c>
      <c r="B105" s="414" t="s">
        <v>154</v>
      </c>
      <c r="C105" s="3" t="s">
        <v>139</v>
      </c>
      <c r="D105" s="3" t="s">
        <v>284</v>
      </c>
      <c r="E105" s="3" t="s">
        <v>285</v>
      </c>
      <c r="F105" s="3" t="s">
        <v>147</v>
      </c>
      <c r="G105" s="3" t="s">
        <v>413</v>
      </c>
      <c r="H105" s="3" t="s">
        <v>365</v>
      </c>
      <c r="I105" s="402" t="s">
        <v>430</v>
      </c>
      <c r="J105" s="415">
        <v>0</v>
      </c>
      <c r="K105" s="416"/>
      <c r="L105" s="400">
        <f t="shared" si="12"/>
        <v>0</v>
      </c>
      <c r="M105" s="400">
        <v>0</v>
      </c>
      <c r="N105" s="400">
        <v>0</v>
      </c>
      <c r="O105" s="229" t="str">
        <f t="shared" si="9"/>
        <v xml:space="preserve"> </v>
      </c>
      <c r="P105" s="108"/>
    </row>
    <row r="106" spans="1:16" s="96" customFormat="1" ht="28.5" customHeight="1" x14ac:dyDescent="0.2">
      <c r="A106" s="362" t="s">
        <v>47</v>
      </c>
      <c r="B106" s="362" t="s">
        <v>154</v>
      </c>
      <c r="C106" s="362" t="s">
        <v>139</v>
      </c>
      <c r="D106" s="362" t="s">
        <v>284</v>
      </c>
      <c r="E106" s="362" t="s">
        <v>285</v>
      </c>
      <c r="F106" s="362" t="s">
        <v>147</v>
      </c>
      <c r="G106" s="362" t="s">
        <v>293</v>
      </c>
      <c r="H106" s="61" t="s">
        <v>365</v>
      </c>
      <c r="I106" s="379" t="s">
        <v>451</v>
      </c>
      <c r="J106" s="399">
        <f>123058.82+1244.12</f>
        <v>124302.94</v>
      </c>
      <c r="K106" s="400">
        <v>0</v>
      </c>
      <c r="L106" s="278">
        <f t="shared" si="12"/>
        <v>124302.94</v>
      </c>
      <c r="M106" s="399">
        <f>123235.29+1247.06</f>
        <v>124482.35</v>
      </c>
      <c r="N106" s="399">
        <f>38176.47+388.24</f>
        <v>38564.71</v>
      </c>
      <c r="O106" s="229">
        <f t="shared" si="9"/>
        <v>1</v>
      </c>
    </row>
    <row r="107" spans="1:16" s="96" customFormat="1" ht="54.75" hidden="1" customHeight="1" x14ac:dyDescent="0.2">
      <c r="A107" s="3" t="s">
        <v>47</v>
      </c>
      <c r="B107" s="3" t="s">
        <v>154</v>
      </c>
      <c r="C107" s="3" t="s">
        <v>139</v>
      </c>
      <c r="D107" s="3" t="s">
        <v>284</v>
      </c>
      <c r="E107" s="3" t="s">
        <v>285</v>
      </c>
      <c r="F107" s="3" t="s">
        <v>147</v>
      </c>
      <c r="G107" s="3" t="s">
        <v>294</v>
      </c>
      <c r="H107" s="3" t="s">
        <v>365</v>
      </c>
      <c r="I107" s="402" t="s">
        <v>452</v>
      </c>
      <c r="J107" s="417">
        <v>0</v>
      </c>
      <c r="K107" s="417">
        <v>0</v>
      </c>
      <c r="L107" s="400">
        <f t="shared" si="12"/>
        <v>0</v>
      </c>
      <c r="M107" s="417"/>
      <c r="N107" s="400"/>
      <c r="O107" s="229" t="str">
        <f t="shared" si="9"/>
        <v xml:space="preserve"> </v>
      </c>
    </row>
    <row r="108" spans="1:16" ht="63.75" customHeight="1" x14ac:dyDescent="0.2">
      <c r="A108" s="362" t="s">
        <v>47</v>
      </c>
      <c r="B108" s="362" t="s">
        <v>154</v>
      </c>
      <c r="C108" s="362" t="s">
        <v>139</v>
      </c>
      <c r="D108" s="362" t="s">
        <v>284</v>
      </c>
      <c r="E108" s="362" t="s">
        <v>285</v>
      </c>
      <c r="F108" s="362" t="s">
        <v>147</v>
      </c>
      <c r="G108" s="362" t="s">
        <v>386</v>
      </c>
      <c r="H108" s="61" t="s">
        <v>365</v>
      </c>
      <c r="I108" s="379" t="s">
        <v>453</v>
      </c>
      <c r="J108" s="399">
        <f>1006882.35+251723.53</f>
        <v>1258605.8799999999</v>
      </c>
      <c r="K108" s="400"/>
      <c r="L108" s="278">
        <f t="shared" si="12"/>
        <v>1258605.8799999999</v>
      </c>
      <c r="M108" s="399">
        <f>1006882.35+251723.53</f>
        <v>1258605.8799999999</v>
      </c>
      <c r="N108" s="399">
        <f>1006882.35+251723.53</f>
        <v>1258605.8799999999</v>
      </c>
      <c r="O108" s="229">
        <f t="shared" si="9"/>
        <v>1</v>
      </c>
    </row>
    <row r="109" spans="1:16" s="96" customFormat="1" ht="68.25" hidden="1" customHeight="1" x14ac:dyDescent="0.2">
      <c r="A109" s="3" t="s">
        <v>47</v>
      </c>
      <c r="B109" s="3" t="s">
        <v>154</v>
      </c>
      <c r="C109" s="3" t="s">
        <v>139</v>
      </c>
      <c r="D109" s="3" t="s">
        <v>284</v>
      </c>
      <c r="E109" s="3" t="s">
        <v>285</v>
      </c>
      <c r="F109" s="3" t="s">
        <v>147</v>
      </c>
      <c r="G109" s="3" t="s">
        <v>442</v>
      </c>
      <c r="H109" s="3" t="s">
        <v>365</v>
      </c>
      <c r="I109" s="379" t="s">
        <v>444</v>
      </c>
      <c r="J109" s="400">
        <v>0</v>
      </c>
      <c r="K109" s="400">
        <v>0</v>
      </c>
      <c r="L109" s="400">
        <f t="shared" si="12"/>
        <v>0</v>
      </c>
      <c r="M109" s="400">
        <v>0</v>
      </c>
      <c r="N109" s="400">
        <f>M109</f>
        <v>0</v>
      </c>
      <c r="O109" s="229" t="str">
        <f t="shared" si="9"/>
        <v xml:space="preserve"> </v>
      </c>
    </row>
    <row r="110" spans="1:16" ht="15.75" hidden="1" customHeight="1" x14ac:dyDescent="0.2">
      <c r="A110" s="394" t="s">
        <v>226</v>
      </c>
      <c r="B110" s="394" t="s">
        <v>154</v>
      </c>
      <c r="C110" s="394" t="s">
        <v>141</v>
      </c>
      <c r="D110" s="394" t="s">
        <v>153</v>
      </c>
      <c r="E110" s="394" t="s">
        <v>226</v>
      </c>
      <c r="F110" s="394" t="s">
        <v>153</v>
      </c>
      <c r="G110" s="394" t="s">
        <v>252</v>
      </c>
      <c r="H110" s="394" t="s">
        <v>226</v>
      </c>
      <c r="I110" s="418" t="s">
        <v>431</v>
      </c>
      <c r="J110" s="419">
        <f>J112</f>
        <v>0</v>
      </c>
      <c r="K110" s="419">
        <f>K112</f>
        <v>0</v>
      </c>
      <c r="L110" s="419">
        <f>L112</f>
        <v>0</v>
      </c>
      <c r="M110" s="419">
        <f>M112</f>
        <v>0</v>
      </c>
      <c r="N110" s="419">
        <f>N112</f>
        <v>0</v>
      </c>
      <c r="O110" s="229" t="str">
        <f t="shared" si="9"/>
        <v xml:space="preserve"> </v>
      </c>
      <c r="P110" s="108"/>
    </row>
    <row r="111" spans="1:16" ht="14.25" hidden="1" customHeight="1" x14ac:dyDescent="0.2">
      <c r="A111" s="394" t="s">
        <v>47</v>
      </c>
      <c r="B111" s="420" t="s">
        <v>154</v>
      </c>
      <c r="C111" s="420" t="s">
        <v>141</v>
      </c>
      <c r="D111" s="420" t="s">
        <v>142</v>
      </c>
      <c r="E111" s="420" t="s">
        <v>226</v>
      </c>
      <c r="F111" s="420" t="s">
        <v>147</v>
      </c>
      <c r="G111" s="420" t="s">
        <v>252</v>
      </c>
      <c r="H111" s="420" t="s">
        <v>365</v>
      </c>
      <c r="I111" s="421" t="s">
        <v>432</v>
      </c>
      <c r="J111" s="416">
        <f>J112</f>
        <v>0</v>
      </c>
      <c r="K111" s="416">
        <f>K112</f>
        <v>0</v>
      </c>
      <c r="L111" s="416">
        <f>L112</f>
        <v>0</v>
      </c>
      <c r="M111" s="416">
        <f>M112</f>
        <v>0</v>
      </c>
      <c r="N111" s="416">
        <f>N112</f>
        <v>0</v>
      </c>
      <c r="O111" s="229" t="str">
        <f t="shared" si="9"/>
        <v xml:space="preserve"> </v>
      </c>
      <c r="P111" s="108"/>
    </row>
    <row r="112" spans="1:16" ht="27.75" hidden="1" customHeight="1" x14ac:dyDescent="0.2">
      <c r="A112" s="394" t="s">
        <v>47</v>
      </c>
      <c r="B112" s="420" t="s">
        <v>154</v>
      </c>
      <c r="C112" s="420" t="s">
        <v>141</v>
      </c>
      <c r="D112" s="420" t="s">
        <v>142</v>
      </c>
      <c r="E112" s="420" t="s">
        <v>80</v>
      </c>
      <c r="F112" s="420" t="s">
        <v>147</v>
      </c>
      <c r="G112" s="420" t="s">
        <v>252</v>
      </c>
      <c r="H112" s="420" t="s">
        <v>365</v>
      </c>
      <c r="I112" s="421" t="s">
        <v>433</v>
      </c>
      <c r="J112" s="416">
        <v>0</v>
      </c>
      <c r="K112" s="416"/>
      <c r="L112" s="400">
        <f>J112+K112</f>
        <v>0</v>
      </c>
      <c r="M112" s="416">
        <v>0</v>
      </c>
      <c r="N112" s="416">
        <v>0</v>
      </c>
      <c r="O112" s="229" t="str">
        <f t="shared" si="9"/>
        <v xml:space="preserve"> </v>
      </c>
      <c r="P112" s="108"/>
    </row>
    <row r="113" spans="1:15" s="96" customFormat="1" hidden="1" x14ac:dyDescent="0.2">
      <c r="A113" s="108"/>
      <c r="B113" s="108"/>
      <c r="C113" s="108"/>
      <c r="D113" s="108"/>
      <c r="E113" s="108"/>
      <c r="F113" s="108"/>
      <c r="G113" s="108"/>
      <c r="H113" s="108"/>
      <c r="I113" s="110"/>
      <c r="O113" s="98" t="str">
        <f>IF(SUM(J113:N113)&gt;0,1," ")</f>
        <v xml:space="preserve"> </v>
      </c>
    </row>
    <row r="114" spans="1:15" s="96" customFormat="1" hidden="1" x14ac:dyDescent="0.2">
      <c r="A114" s="108"/>
      <c r="B114" s="108"/>
      <c r="C114" s="108"/>
      <c r="D114" s="108"/>
      <c r="E114" s="108"/>
      <c r="F114" s="108"/>
      <c r="G114" s="108"/>
      <c r="H114" s="108"/>
      <c r="I114" s="110"/>
      <c r="J114" s="100"/>
      <c r="M114" s="100"/>
      <c r="N114" s="100"/>
      <c r="O114" s="101"/>
    </row>
    <row r="115" spans="1:15" s="96" customFormat="1" hidden="1" x14ac:dyDescent="0.2">
      <c r="A115" s="108"/>
      <c r="B115" s="108"/>
      <c r="C115" s="108"/>
      <c r="D115" s="108"/>
      <c r="E115" s="108"/>
      <c r="F115" s="108"/>
      <c r="G115" s="108"/>
      <c r="H115" s="108"/>
      <c r="I115" s="110"/>
      <c r="J115" s="100"/>
      <c r="M115" s="100"/>
      <c r="N115" s="100"/>
      <c r="O115" s="101"/>
    </row>
    <row r="116" spans="1:15" s="96" customFormat="1" hidden="1" x14ac:dyDescent="0.2">
      <c r="A116" s="108"/>
      <c r="B116" s="108"/>
      <c r="C116" s="108"/>
      <c r="D116" s="108"/>
      <c r="E116" s="108"/>
      <c r="F116" s="108"/>
      <c r="G116" s="108"/>
      <c r="H116" s="108"/>
      <c r="I116" s="110"/>
      <c r="J116" s="100"/>
      <c r="M116" s="100"/>
      <c r="N116" s="100"/>
      <c r="O116" s="101"/>
    </row>
    <row r="120" spans="1:15" x14ac:dyDescent="0.2">
      <c r="J120" s="123"/>
    </row>
    <row r="121" spans="1:15" x14ac:dyDescent="0.2">
      <c r="J121" s="234"/>
    </row>
    <row r="122" spans="1:15" x14ac:dyDescent="0.2">
      <c r="J122" s="123"/>
    </row>
  </sheetData>
  <autoFilter ref="A8:O116">
    <filterColumn colId="14">
      <customFilters>
        <customFilter operator="notEqual" val=" "/>
      </customFilters>
    </filterColumn>
  </autoFilter>
  <mergeCells count="14">
    <mergeCell ref="K7:K8"/>
    <mergeCell ref="L7:L8"/>
    <mergeCell ref="M7:M8"/>
    <mergeCell ref="N7:N8"/>
    <mergeCell ref="A7:A8"/>
    <mergeCell ref="B7:F7"/>
    <mergeCell ref="G7:H7"/>
    <mergeCell ref="I7:I8"/>
    <mergeCell ref="J7:J8"/>
    <mergeCell ref="I1:N1"/>
    <mergeCell ref="J2:N2"/>
    <mergeCell ref="J4:N4"/>
    <mergeCell ref="P4:R4"/>
    <mergeCell ref="A5:N5"/>
  </mergeCells>
  <pageMargins left="0.51181102362204722" right="0.31496062992125984" top="0.39370078740157483" bottom="0.39370078740157483" header="0.31496062992125984" footer="0.31496062992125984"/>
  <pageSetup paperSize="9" scale="57" fitToHeight="0" orientation="portrait" r:id="rId1"/>
  <rowBreaks count="2" manualBreakCount="2">
    <brk id="42" max="13" man="1"/>
    <brk id="89"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filterMode="1"/>
  <dimension ref="A1:L614"/>
  <sheetViews>
    <sheetView view="pageBreakPreview" topLeftCell="A332" zoomScale="80" zoomScaleNormal="80" zoomScaleSheetLayoutView="80" workbookViewId="0">
      <selection activeCell="F375" sqref="F375"/>
    </sheetView>
  </sheetViews>
  <sheetFormatPr defaultColWidth="9.140625" defaultRowHeight="12.75" x14ac:dyDescent="0.2"/>
  <cols>
    <col min="1" max="1" width="88.42578125" style="168" customWidth="1"/>
    <col min="2" max="3" width="5.140625" style="124" customWidth="1"/>
    <col min="4" max="4" width="12" style="124" customWidth="1"/>
    <col min="5" max="5" width="7.5703125" style="124" customWidth="1"/>
    <col min="6" max="6" width="14.7109375" style="130" customWidth="1"/>
    <col min="7" max="7" width="16.28515625" style="130" customWidth="1"/>
    <col min="8" max="8" width="15.7109375" style="130" customWidth="1"/>
    <col min="9" max="9" width="5.140625" style="201" customWidth="1"/>
    <col min="10" max="10" width="17" style="124" customWidth="1"/>
    <col min="11" max="11" width="16.85546875" style="124" customWidth="1"/>
    <col min="12" max="12" width="6" style="124" customWidth="1"/>
    <col min="13" max="16384" width="9.140625" style="124"/>
  </cols>
  <sheetData>
    <row r="1" spans="1:12" x14ac:dyDescent="0.2">
      <c r="D1" s="139"/>
      <c r="E1" s="139"/>
      <c r="F1" s="453" t="s">
        <v>438</v>
      </c>
      <c r="G1" s="453"/>
      <c r="H1" s="453"/>
    </row>
    <row r="2" spans="1:12" ht="24" customHeight="1" x14ac:dyDescent="0.2">
      <c r="D2" s="453" t="str">
        <f>Прил.1!I2</f>
        <v>к Решению Хатангского сельского Совета депутатов 
от 00.12.2023 года № 00-РС</v>
      </c>
      <c r="E2" s="453"/>
      <c r="F2" s="453"/>
      <c r="G2" s="453"/>
      <c r="H2" s="453"/>
    </row>
    <row r="3" spans="1:12" ht="13.5" customHeight="1" x14ac:dyDescent="0.2">
      <c r="A3" s="139"/>
      <c r="B3" s="139"/>
      <c r="C3" s="139"/>
      <c r="D3" s="139"/>
      <c r="E3" s="139"/>
      <c r="F3" s="453"/>
      <c r="G3" s="453"/>
      <c r="H3" s="453"/>
      <c r="I3" s="124"/>
    </row>
    <row r="4" spans="1:12" ht="26.25" customHeight="1" x14ac:dyDescent="0.2">
      <c r="A4" s="139"/>
      <c r="B4" s="139"/>
      <c r="C4" s="139"/>
      <c r="D4" s="453"/>
      <c r="E4" s="453"/>
      <c r="F4" s="453"/>
      <c r="G4" s="453"/>
      <c r="H4" s="453"/>
      <c r="I4" s="124"/>
    </row>
    <row r="5" spans="1:12" ht="15.75" customHeight="1" x14ac:dyDescent="0.2">
      <c r="A5" s="138"/>
      <c r="B5" s="139"/>
      <c r="C5" s="139"/>
      <c r="D5" s="139"/>
      <c r="E5" s="139"/>
      <c r="F5" s="453"/>
      <c r="G5" s="453"/>
      <c r="H5" s="453"/>
    </row>
    <row r="6" spans="1:12" ht="15.75" customHeight="1" x14ac:dyDescent="0.2">
      <c r="A6" s="138"/>
      <c r="B6" s="139"/>
      <c r="C6" s="139"/>
      <c r="D6" s="139"/>
      <c r="E6" s="139"/>
      <c r="F6" s="453"/>
      <c r="G6" s="453"/>
      <c r="H6" s="453"/>
    </row>
    <row r="7" spans="1:12" ht="47.25" customHeight="1" x14ac:dyDescent="0.2">
      <c r="A7" s="454" t="s">
        <v>644</v>
      </c>
      <c r="B7" s="455"/>
      <c r="C7" s="455"/>
      <c r="D7" s="455"/>
      <c r="E7" s="455"/>
      <c r="F7" s="456"/>
      <c r="G7" s="456"/>
      <c r="H7" s="456"/>
    </row>
    <row r="8" spans="1:12" x14ac:dyDescent="0.2">
      <c r="A8" s="140"/>
      <c r="B8" s="141"/>
      <c r="C8" s="141"/>
      <c r="D8" s="141"/>
      <c r="E8" s="141"/>
      <c r="F8" s="86"/>
      <c r="G8" s="86"/>
      <c r="H8" s="8" t="s">
        <v>308</v>
      </c>
    </row>
    <row r="9" spans="1:12" s="143" customFormat="1" ht="47.25" customHeight="1" x14ac:dyDescent="0.2">
      <c r="A9" s="203" t="s">
        <v>359</v>
      </c>
      <c r="B9" s="88" t="s">
        <v>390</v>
      </c>
      <c r="C9" s="88" t="s">
        <v>391</v>
      </c>
      <c r="D9" s="88" t="s">
        <v>392</v>
      </c>
      <c r="E9" s="88" t="s">
        <v>393</v>
      </c>
      <c r="F9" s="120" t="s">
        <v>645</v>
      </c>
      <c r="G9" s="120" t="s">
        <v>549</v>
      </c>
      <c r="H9" s="120" t="s">
        <v>646</v>
      </c>
      <c r="I9" s="202"/>
      <c r="J9" s="188"/>
    </row>
    <row r="10" spans="1:12" s="151" customFormat="1" ht="15.75" x14ac:dyDescent="0.25">
      <c r="A10" s="144" t="s">
        <v>55</v>
      </c>
      <c r="B10" s="145"/>
      <c r="C10" s="145"/>
      <c r="D10" s="145"/>
      <c r="E10" s="145"/>
      <c r="F10" s="204">
        <f>F11+F185+F193+F202+F301+F442+F483+F585+F599+F436</f>
        <v>720990349.10000002</v>
      </c>
      <c r="G10" s="204">
        <f>G11+G185+G193+G202+G301+G442+G483+G585+G599+G610</f>
        <v>457470986.74000001</v>
      </c>
      <c r="H10" s="204">
        <f>H11+H185+H193+H202+H301+H442+H483+H585+H599+H610</f>
        <v>455253756.63999999</v>
      </c>
      <c r="I10" s="172">
        <f>IF(SUM(F10:H10)&gt;0,1," ")</f>
        <v>1</v>
      </c>
      <c r="J10" s="173">
        <f>Прил.4!N10-Прил.3!F10</f>
        <v>0</v>
      </c>
      <c r="K10" s="173">
        <f>G10-Прил.4!O10</f>
        <v>0</v>
      </c>
      <c r="L10" s="173">
        <f>H10-Прил.4!P10</f>
        <v>0</v>
      </c>
    </row>
    <row r="11" spans="1:12" s="188" customFormat="1" ht="14.25" x14ac:dyDescent="0.2">
      <c r="A11" s="191" t="str">
        <f>Прил.4!A12</f>
        <v>ОБЩЕГОСУДАРСТВЕННЫЕ ВОПРОСЫ</v>
      </c>
      <c r="B11" s="185" t="str">
        <f>Прил.4!C12</f>
        <v>01</v>
      </c>
      <c r="C11" s="186"/>
      <c r="D11" s="186"/>
      <c r="E11" s="186"/>
      <c r="F11" s="197">
        <f>F12+F23++F44+F74+F95+F100+F105</f>
        <v>258007654.87</v>
      </c>
      <c r="G11" s="197">
        <f>G12+G23++G44+G74+G95+G100+G105</f>
        <v>193328882.53</v>
      </c>
      <c r="H11" s="197">
        <f>H12+H23++H44+H74+H95+H100+H105</f>
        <v>182459522.53</v>
      </c>
      <c r="I11" s="172">
        <f t="shared" ref="I11:I74" si="0">IF(SUM(F11:H11)&gt;0,1," ")</f>
        <v>1</v>
      </c>
      <c r="J11" s="273">
        <f>F11/F10</f>
        <v>0.3579</v>
      </c>
      <c r="K11" s="198"/>
      <c r="L11" s="198"/>
    </row>
    <row r="12" spans="1:12" s="80" customFormat="1" ht="25.5" x14ac:dyDescent="0.2">
      <c r="A12" s="146" t="str">
        <f>Прил.4!A13</f>
        <v>Функционирование высшего должностного лица субъекта Российской  Федерации и муниципального образования</v>
      </c>
      <c r="B12" s="94" t="str">
        <f>Прил.4!C13</f>
        <v>01</v>
      </c>
      <c r="C12" s="94" t="str">
        <f>Прил.4!D13</f>
        <v>02</v>
      </c>
      <c r="D12" s="147"/>
      <c r="E12" s="147"/>
      <c r="F12" s="125">
        <f>Прил.4!N13</f>
        <v>3334715.6</v>
      </c>
      <c r="G12" s="125">
        <f>Прил.4!O13</f>
        <v>3334715.6</v>
      </c>
      <c r="H12" s="125">
        <f>Прил.4!P13</f>
        <v>3334715.6</v>
      </c>
      <c r="I12" s="172">
        <f t="shared" si="0"/>
        <v>1</v>
      </c>
      <c r="K12" s="136"/>
    </row>
    <row r="13" spans="1:12" x14ac:dyDescent="0.2">
      <c r="A13" s="132" t="str">
        <f>Прил.4!A14</f>
        <v>Непрограммные расходы муниципального образования</v>
      </c>
      <c r="B13" s="69" t="str">
        <f>Прил.4!C14</f>
        <v>01</v>
      </c>
      <c r="C13" s="69" t="str">
        <f>Прил.4!D14</f>
        <v>02</v>
      </c>
      <c r="D13" s="148" t="str">
        <f>Прил.4!E14</f>
        <v>9400000000</v>
      </c>
      <c r="E13" s="148"/>
      <c r="F13" s="121">
        <f>Прил.4!N14</f>
        <v>3334715.6</v>
      </c>
      <c r="G13" s="121">
        <f>Прил.4!O14</f>
        <v>3334715.6</v>
      </c>
      <c r="H13" s="121">
        <f>Прил.4!P14</f>
        <v>3334715.6</v>
      </c>
      <c r="I13" s="172">
        <f t="shared" si="0"/>
        <v>1</v>
      </c>
    </row>
    <row r="14" spans="1:12" x14ac:dyDescent="0.2">
      <c r="A14" s="132" t="str">
        <f>Прил.4!A15</f>
        <v>Глава муниципального образования</v>
      </c>
      <c r="B14" s="69" t="str">
        <f>Прил.4!C15</f>
        <v>01</v>
      </c>
      <c r="C14" s="69" t="str">
        <f>Прил.4!D15</f>
        <v>02</v>
      </c>
      <c r="D14" s="148" t="str">
        <f>Прил.4!E15</f>
        <v xml:space="preserve">9400001010 </v>
      </c>
      <c r="E14" s="148"/>
      <c r="F14" s="121">
        <f>Прил.4!N15</f>
        <v>3334715.6</v>
      </c>
      <c r="G14" s="121">
        <f>Прил.4!O15</f>
        <v>3334715.6</v>
      </c>
      <c r="H14" s="121">
        <f>Прил.4!P15</f>
        <v>3334715.6</v>
      </c>
      <c r="I14" s="172">
        <f t="shared" si="0"/>
        <v>1</v>
      </c>
    </row>
    <row r="15" spans="1:12" ht="40.5" customHeight="1" x14ac:dyDescent="0.2">
      <c r="A15" s="132" t="str">
        <f>Прил.4!A16</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5" s="69" t="str">
        <f>Прил.4!C16</f>
        <v>01</v>
      </c>
      <c r="C15" s="69" t="str">
        <f>Прил.4!D16</f>
        <v>02</v>
      </c>
      <c r="D15" s="148" t="str">
        <f>Прил.4!E16</f>
        <v xml:space="preserve">9400001010 </v>
      </c>
      <c r="E15" s="148" t="str">
        <f>Прил.4!F16</f>
        <v>100</v>
      </c>
      <c r="F15" s="121">
        <f>Прил.4!N16</f>
        <v>3334715.6</v>
      </c>
      <c r="G15" s="121">
        <f>Прил.4!O16</f>
        <v>3334715.6</v>
      </c>
      <c r="H15" s="121">
        <f>Прил.4!P16</f>
        <v>3334715.6</v>
      </c>
      <c r="I15" s="172">
        <f t="shared" si="0"/>
        <v>1</v>
      </c>
      <c r="K15" s="124">
        <f>258007.65-63.02-8477.3-8938.14-20709.19-400-500-53521.12</f>
        <v>165398.88</v>
      </c>
    </row>
    <row r="16" spans="1:12" s="75" customFormat="1" ht="15" customHeight="1" x14ac:dyDescent="0.2">
      <c r="A16" s="149" t="str">
        <f>Прил.4!A17</f>
        <v>Расходы на выплаты персоналу государственных (муниципальных) органов</v>
      </c>
      <c r="B16" s="70" t="str">
        <f>Прил.4!C17</f>
        <v>01</v>
      </c>
      <c r="C16" s="70" t="str">
        <f>Прил.4!D17</f>
        <v>02</v>
      </c>
      <c r="D16" s="150" t="str">
        <f>Прил.4!E17</f>
        <v xml:space="preserve">9400001010 </v>
      </c>
      <c r="E16" s="150" t="str">
        <f>Прил.4!F17</f>
        <v>120</v>
      </c>
      <c r="F16" s="122">
        <f>Прил.4!N17</f>
        <v>3334715.6</v>
      </c>
      <c r="G16" s="122">
        <f>Прил.4!O17</f>
        <v>3334715.6</v>
      </c>
      <c r="H16" s="122">
        <f>Прил.4!P17</f>
        <v>3334715.6</v>
      </c>
      <c r="I16" s="172">
        <f t="shared" si="0"/>
        <v>1</v>
      </c>
      <c r="J16" s="112"/>
    </row>
    <row r="17" spans="1:9" ht="51" hidden="1" x14ac:dyDescent="0.2">
      <c r="A17" s="205" t="str">
        <f>Прил.4!A18</f>
        <v>Расходы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v>
      </c>
      <c r="B17" s="69" t="str">
        <f>Прил.4!C18</f>
        <v>01</v>
      </c>
      <c r="C17" s="69" t="str">
        <f>Прил.4!D18</f>
        <v>02</v>
      </c>
      <c r="D17" s="148" t="str">
        <f>Прил.4!E18</f>
        <v xml:space="preserve"> 9400010360</v>
      </c>
      <c r="E17" s="148"/>
      <c r="F17" s="121">
        <f>Прил.4!N18</f>
        <v>0</v>
      </c>
      <c r="G17" s="121">
        <f>Прил.4!O18</f>
        <v>0</v>
      </c>
      <c r="H17" s="121">
        <f>Прил.4!P18</f>
        <v>0</v>
      </c>
      <c r="I17" s="172" t="str">
        <f t="shared" si="0"/>
        <v xml:space="preserve"> </v>
      </c>
    </row>
    <row r="18" spans="1:9" ht="38.25" hidden="1" x14ac:dyDescent="0.2">
      <c r="A18" s="205" t="str">
        <f>Прил.4!A19</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8" s="69" t="str">
        <f>Прил.4!C19</f>
        <v>01</v>
      </c>
      <c r="C18" s="69" t="str">
        <f>Прил.4!D19</f>
        <v>02</v>
      </c>
      <c r="D18" s="148" t="str">
        <f>Прил.4!E19</f>
        <v xml:space="preserve"> 9400010360</v>
      </c>
      <c r="E18" s="148" t="str">
        <f>Прил.4!F19</f>
        <v>100</v>
      </c>
      <c r="F18" s="121">
        <f>Прил.4!N19</f>
        <v>0</v>
      </c>
      <c r="G18" s="121">
        <f>Прил.4!O19</f>
        <v>0</v>
      </c>
      <c r="H18" s="121">
        <f>Прил.4!P19</f>
        <v>0</v>
      </c>
      <c r="I18" s="172" t="str">
        <f t="shared" si="0"/>
        <v xml:space="preserve"> </v>
      </c>
    </row>
    <row r="19" spans="1:9" s="75" customFormat="1" hidden="1" x14ac:dyDescent="0.2">
      <c r="A19" s="206" t="str">
        <f>Прил.4!A20</f>
        <v>Расходы на выплаты персоналу государственных (муниципальных) органов</v>
      </c>
      <c r="B19" s="70" t="str">
        <f>Прил.4!C20</f>
        <v>01</v>
      </c>
      <c r="C19" s="70" t="str">
        <f>Прил.4!D20</f>
        <v>02</v>
      </c>
      <c r="D19" s="150" t="str">
        <f>Прил.4!E20</f>
        <v xml:space="preserve"> 9400010360</v>
      </c>
      <c r="E19" s="150" t="str">
        <f>Прил.4!F20</f>
        <v>120</v>
      </c>
      <c r="F19" s="122">
        <f>Прил.4!N20</f>
        <v>0</v>
      </c>
      <c r="G19" s="122">
        <f>Прил.4!O20</f>
        <v>0</v>
      </c>
      <c r="H19" s="122">
        <f>Прил.4!P20</f>
        <v>0</v>
      </c>
      <c r="I19" s="172" t="str">
        <f t="shared" si="0"/>
        <v xml:space="preserve"> </v>
      </c>
    </row>
    <row r="20" spans="1:9" ht="38.25" hidden="1" x14ac:dyDescent="0.2">
      <c r="A20" s="205" t="str">
        <f>Прил.4!A21</f>
        <v>Расходы на повышение оплаты труда отдельным категориям работников бюджетной сферы, осуществляемые за счет иных дотаций, предоставляемых из краевого бюджета с установлением условий их предоставления</v>
      </c>
      <c r="B20" s="69" t="str">
        <f>Прил.4!C21</f>
        <v>01</v>
      </c>
      <c r="C20" s="69" t="str">
        <f>Прил.4!D21</f>
        <v>02</v>
      </c>
      <c r="D20" s="148" t="str">
        <f>Прил.4!E21</f>
        <v>9400009850</v>
      </c>
      <c r="E20" s="148"/>
      <c r="F20" s="121">
        <f>Прил.4!N21</f>
        <v>0</v>
      </c>
      <c r="G20" s="121">
        <f>Прил.4!O21</f>
        <v>0</v>
      </c>
      <c r="H20" s="121">
        <f>Прил.4!P21</f>
        <v>0</v>
      </c>
      <c r="I20" s="172" t="str">
        <f t="shared" si="0"/>
        <v xml:space="preserve"> </v>
      </c>
    </row>
    <row r="21" spans="1:9" ht="38.25" hidden="1" x14ac:dyDescent="0.2">
      <c r="A21" s="205" t="str">
        <f>Прил.4!A22</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21" s="69" t="str">
        <f>Прил.4!C22</f>
        <v>01</v>
      </c>
      <c r="C21" s="69" t="str">
        <f>Прил.4!D22</f>
        <v>02</v>
      </c>
      <c r="D21" s="148" t="str">
        <f>Прил.4!E22</f>
        <v>9400009850</v>
      </c>
      <c r="E21" s="148" t="str">
        <f>Прил.4!F22</f>
        <v>100</v>
      </c>
      <c r="F21" s="121">
        <f>Прил.4!N22</f>
        <v>0</v>
      </c>
      <c r="G21" s="121">
        <f>Прил.4!O22</f>
        <v>0</v>
      </c>
      <c r="H21" s="121">
        <f>Прил.4!P22</f>
        <v>0</v>
      </c>
      <c r="I21" s="172" t="str">
        <f t="shared" si="0"/>
        <v xml:space="preserve"> </v>
      </c>
    </row>
    <row r="22" spans="1:9" s="75" customFormat="1" hidden="1" x14ac:dyDescent="0.2">
      <c r="A22" s="206" t="str">
        <f>Прил.4!A23</f>
        <v>Расходы на выплаты персоналу государственных (муниципальных) органов</v>
      </c>
      <c r="B22" s="70" t="str">
        <f>Прил.4!C23</f>
        <v>01</v>
      </c>
      <c r="C22" s="70" t="str">
        <f>Прил.4!D23</f>
        <v>02</v>
      </c>
      <c r="D22" s="150" t="str">
        <f>Прил.4!E23</f>
        <v>9400009850</v>
      </c>
      <c r="E22" s="150" t="str">
        <f>Прил.4!F23</f>
        <v>120</v>
      </c>
      <c r="F22" s="122">
        <f>Прил.4!N23</f>
        <v>0</v>
      </c>
      <c r="G22" s="122">
        <f>Прил.4!O23</f>
        <v>0</v>
      </c>
      <c r="H22" s="122">
        <f>Прил.4!P23</f>
        <v>0</v>
      </c>
      <c r="I22" s="172" t="str">
        <f t="shared" si="0"/>
        <v xml:space="preserve"> </v>
      </c>
    </row>
    <row r="23" spans="1:9" s="80" customFormat="1" ht="26.25" customHeight="1" x14ac:dyDescent="0.2">
      <c r="A23" s="146" t="str">
        <f>Прил.4!A395</f>
        <v>Функционирование законодательных (представительных) органов государственной власти и представительных органов муниципальных образований</v>
      </c>
      <c r="B23" s="94" t="str">
        <f>Прил.4!C395</f>
        <v>01</v>
      </c>
      <c r="C23" s="94" t="str">
        <f>Прил.4!D395</f>
        <v>03</v>
      </c>
      <c r="D23" s="147"/>
      <c r="E23" s="147"/>
      <c r="F23" s="125">
        <f>Прил.4!N395</f>
        <v>8477304.3200000003</v>
      </c>
      <c r="G23" s="125">
        <f>Прил.4!O395</f>
        <v>11366589.65</v>
      </c>
      <c r="H23" s="125">
        <f>Прил.4!P395</f>
        <v>11161269.65</v>
      </c>
      <c r="I23" s="172">
        <f t="shared" si="0"/>
        <v>1</v>
      </c>
    </row>
    <row r="24" spans="1:9" x14ac:dyDescent="0.2">
      <c r="A24" s="132" t="str">
        <f>Прил.4!A396</f>
        <v>Непрограммные расходы муниципального образования</v>
      </c>
      <c r="B24" s="69" t="str">
        <f>Прил.4!C396</f>
        <v>01</v>
      </c>
      <c r="C24" s="69" t="str">
        <f>Прил.4!D396</f>
        <v>03</v>
      </c>
      <c r="D24" s="69" t="str">
        <f>Прил.4!E396</f>
        <v>9400000000</v>
      </c>
      <c r="E24" s="148"/>
      <c r="F24" s="121">
        <f>Прил.4!N396</f>
        <v>8477304.3200000003</v>
      </c>
      <c r="G24" s="121">
        <f>Прил.4!O396</f>
        <v>11366589.65</v>
      </c>
      <c r="H24" s="121">
        <f>Прил.4!P396</f>
        <v>11161269.65</v>
      </c>
      <c r="I24" s="172">
        <f t="shared" si="0"/>
        <v>1</v>
      </c>
    </row>
    <row r="25" spans="1:9" x14ac:dyDescent="0.2">
      <c r="A25" s="132" t="str">
        <f>Прил.4!A397</f>
        <v>Центральный аппарат</v>
      </c>
      <c r="B25" s="69" t="str">
        <f>Прил.4!C397</f>
        <v>01</v>
      </c>
      <c r="C25" s="69" t="str">
        <f>Прил.4!D397</f>
        <v>03</v>
      </c>
      <c r="D25" s="69" t="str">
        <f>Прил.4!E397</f>
        <v>9400001030</v>
      </c>
      <c r="E25" s="148"/>
      <c r="F25" s="121">
        <f>Прил.4!N397</f>
        <v>5402929.6200000001</v>
      </c>
      <c r="G25" s="121">
        <f>Прил.4!O397</f>
        <v>8292214.9500000002</v>
      </c>
      <c r="H25" s="121">
        <f>Прил.4!P397</f>
        <v>8086894.9500000002</v>
      </c>
      <c r="I25" s="172">
        <f t="shared" si="0"/>
        <v>1</v>
      </c>
    </row>
    <row r="26" spans="1:9" ht="38.25" x14ac:dyDescent="0.2">
      <c r="A26" s="132" t="str">
        <f>Прил.4!A398</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26" s="69" t="str">
        <f>Прил.4!C398</f>
        <v>01</v>
      </c>
      <c r="C26" s="69" t="str">
        <f>Прил.4!D398</f>
        <v>03</v>
      </c>
      <c r="D26" s="69" t="str">
        <f>Прил.4!E398</f>
        <v>9400001030</v>
      </c>
      <c r="E26" s="69" t="str">
        <f>Прил.4!F398</f>
        <v>100</v>
      </c>
      <c r="F26" s="121">
        <f>Прил.4!N398</f>
        <v>4696883.1900000004</v>
      </c>
      <c r="G26" s="121">
        <f>Прил.4!O398</f>
        <v>7084148.5199999996</v>
      </c>
      <c r="H26" s="121">
        <f>Прил.4!P398</f>
        <v>6878828.5199999996</v>
      </c>
      <c r="I26" s="172">
        <f t="shared" si="0"/>
        <v>1</v>
      </c>
    </row>
    <row r="27" spans="1:9" s="75" customFormat="1" x14ac:dyDescent="0.2">
      <c r="A27" s="149" t="str">
        <f>Прил.4!A399</f>
        <v>Расходы на выплаты персоналу государственных (муниципальных) органов</v>
      </c>
      <c r="B27" s="70" t="str">
        <f>Прил.4!C399</f>
        <v>01</v>
      </c>
      <c r="C27" s="70" t="str">
        <f>Прил.4!D399</f>
        <v>03</v>
      </c>
      <c r="D27" s="70" t="str">
        <f>Прил.4!E399</f>
        <v>9400001030</v>
      </c>
      <c r="E27" s="70" t="str">
        <f>Прил.4!F399</f>
        <v>120</v>
      </c>
      <c r="F27" s="122">
        <f>Прил.4!N399</f>
        <v>4696883.1900000004</v>
      </c>
      <c r="G27" s="122">
        <f>Прил.4!O399</f>
        <v>7084148.5199999996</v>
      </c>
      <c r="H27" s="122">
        <f>Прил.4!P399</f>
        <v>6878828.5199999996</v>
      </c>
      <c r="I27" s="172">
        <f t="shared" si="0"/>
        <v>1</v>
      </c>
    </row>
    <row r="28" spans="1:9" x14ac:dyDescent="0.2">
      <c r="A28" s="132" t="str">
        <f>Прил.4!A400</f>
        <v>Закупка товаров, работ и услуг для обеспечения государственных (муниципальных) нужд</v>
      </c>
      <c r="B28" s="69" t="str">
        <f>Прил.4!C400</f>
        <v>01</v>
      </c>
      <c r="C28" s="69" t="str">
        <f>Прил.4!D400</f>
        <v>03</v>
      </c>
      <c r="D28" s="69" t="str">
        <f>Прил.4!E400</f>
        <v>9400001030</v>
      </c>
      <c r="E28" s="69" t="str">
        <f>Прил.4!F400</f>
        <v>200</v>
      </c>
      <c r="F28" s="121">
        <f>Прил.4!N400</f>
        <v>705546.43</v>
      </c>
      <c r="G28" s="121">
        <f>Прил.4!O400</f>
        <v>1207566.43</v>
      </c>
      <c r="H28" s="121">
        <f>Прил.4!P400</f>
        <v>1207566.43</v>
      </c>
      <c r="I28" s="172">
        <f t="shared" si="0"/>
        <v>1</v>
      </c>
    </row>
    <row r="29" spans="1:9" s="75" customFormat="1" ht="14.25" customHeight="1" x14ac:dyDescent="0.2">
      <c r="A29" s="149" t="str">
        <f>Прил.4!A401</f>
        <v xml:space="preserve">Иные закупки товаров, работ и услуг для обеспечения государственных (муниципальных) нужд
</v>
      </c>
      <c r="B29" s="70" t="str">
        <f>Прил.4!C401</f>
        <v>01</v>
      </c>
      <c r="C29" s="70" t="str">
        <f>Прил.4!D401</f>
        <v>03</v>
      </c>
      <c r="D29" s="70" t="str">
        <f>Прил.4!E401</f>
        <v>9400001030</v>
      </c>
      <c r="E29" s="70" t="str">
        <f>Прил.4!F401</f>
        <v>240</v>
      </c>
      <c r="F29" s="122">
        <f>Прил.4!N401</f>
        <v>705546.43</v>
      </c>
      <c r="G29" s="122">
        <f>Прил.4!O401</f>
        <v>1207566.43</v>
      </c>
      <c r="H29" s="122">
        <f>Прил.4!P401</f>
        <v>1207566.43</v>
      </c>
      <c r="I29" s="172">
        <f t="shared" si="0"/>
        <v>1</v>
      </c>
    </row>
    <row r="30" spans="1:9" x14ac:dyDescent="0.2">
      <c r="A30" s="132" t="str">
        <f>Прил.4!A402</f>
        <v>Иные бюджетные ассигнования</v>
      </c>
      <c r="B30" s="69" t="str">
        <f>Прил.4!C402</f>
        <v>01</v>
      </c>
      <c r="C30" s="69" t="str">
        <f>Прил.4!D402</f>
        <v>03</v>
      </c>
      <c r="D30" s="69" t="str">
        <f>Прил.4!E402</f>
        <v>9400001030</v>
      </c>
      <c r="E30" s="69" t="str">
        <f>Прил.4!F402</f>
        <v>800</v>
      </c>
      <c r="F30" s="121">
        <f>Прил.4!N402</f>
        <v>500</v>
      </c>
      <c r="G30" s="121">
        <f>Прил.4!O402</f>
        <v>500</v>
      </c>
      <c r="H30" s="121">
        <f>Прил.4!P402</f>
        <v>500</v>
      </c>
      <c r="I30" s="172">
        <f t="shared" si="0"/>
        <v>1</v>
      </c>
    </row>
    <row r="31" spans="1:9" s="75" customFormat="1" x14ac:dyDescent="0.2">
      <c r="A31" s="149" t="str">
        <f>Прил.4!A403</f>
        <v>Уплата налогов, сборов и иных платежей</v>
      </c>
      <c r="B31" s="70" t="str">
        <f>Прил.4!C403</f>
        <v>01</v>
      </c>
      <c r="C31" s="70" t="str">
        <f>Прил.4!D403</f>
        <v>03</v>
      </c>
      <c r="D31" s="70" t="str">
        <f>Прил.4!E403</f>
        <v>9400001030</v>
      </c>
      <c r="E31" s="70" t="str">
        <f>Прил.4!F403</f>
        <v>850</v>
      </c>
      <c r="F31" s="122">
        <f>Прил.4!N403</f>
        <v>500</v>
      </c>
      <c r="G31" s="122">
        <f>Прил.4!O403</f>
        <v>500</v>
      </c>
      <c r="H31" s="122">
        <f>Прил.4!P403</f>
        <v>500</v>
      </c>
      <c r="I31" s="172">
        <f t="shared" si="0"/>
        <v>1</v>
      </c>
    </row>
    <row r="32" spans="1:9" x14ac:dyDescent="0.2">
      <c r="A32" s="132" t="str">
        <f>Прил.4!A404</f>
        <v>Председатель представительного органа муниципального образования</v>
      </c>
      <c r="B32" s="69" t="str">
        <f>Прил.4!C404</f>
        <v>01</v>
      </c>
      <c r="C32" s="69" t="str">
        <f>Прил.4!D404</f>
        <v>03</v>
      </c>
      <c r="D32" s="69" t="str">
        <f>Прил.4!E404</f>
        <v>9400001050</v>
      </c>
      <c r="E32" s="69"/>
      <c r="F32" s="121">
        <f>Прил.4!N404</f>
        <v>3074374.7</v>
      </c>
      <c r="G32" s="121">
        <f>Прил.4!O404</f>
        <v>3074374.7</v>
      </c>
      <c r="H32" s="121">
        <f>Прил.4!P404</f>
        <v>3074374.7</v>
      </c>
      <c r="I32" s="172">
        <f t="shared" si="0"/>
        <v>1</v>
      </c>
    </row>
    <row r="33" spans="1:9" ht="38.25" x14ac:dyDescent="0.2">
      <c r="A33" s="132" t="str">
        <f>Прил.4!A405</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33" s="69" t="str">
        <f>Прил.4!C405</f>
        <v>01</v>
      </c>
      <c r="C33" s="69" t="str">
        <f>Прил.4!D405</f>
        <v>03</v>
      </c>
      <c r="D33" s="69" t="str">
        <f>Прил.4!E405</f>
        <v>9400001050</v>
      </c>
      <c r="E33" s="69" t="str">
        <f>Прил.4!F405</f>
        <v>100</v>
      </c>
      <c r="F33" s="121">
        <f>Прил.4!N405</f>
        <v>3074374.7</v>
      </c>
      <c r="G33" s="121">
        <f>Прил.4!O405</f>
        <v>3074374.7</v>
      </c>
      <c r="H33" s="121">
        <f>Прил.4!P405</f>
        <v>3074374.7</v>
      </c>
      <c r="I33" s="172">
        <f t="shared" si="0"/>
        <v>1</v>
      </c>
    </row>
    <row r="34" spans="1:9" s="75" customFormat="1" x14ac:dyDescent="0.2">
      <c r="A34" s="149" t="str">
        <f>Прил.4!A406</f>
        <v>Расходы на выплаты персоналу государственных (муниципальных) органов</v>
      </c>
      <c r="B34" s="70" t="str">
        <f>Прил.4!C406</f>
        <v>01</v>
      </c>
      <c r="C34" s="70" t="str">
        <f>Прил.4!D406</f>
        <v>03</v>
      </c>
      <c r="D34" s="70" t="str">
        <f>Прил.4!E406</f>
        <v>9400001050</v>
      </c>
      <c r="E34" s="70" t="str">
        <f>Прил.4!F406</f>
        <v>120</v>
      </c>
      <c r="F34" s="122">
        <f>Прил.4!N406</f>
        <v>3074374.7</v>
      </c>
      <c r="G34" s="122">
        <f>Прил.4!O406</f>
        <v>3074374.7</v>
      </c>
      <c r="H34" s="122">
        <f>Прил.4!P406</f>
        <v>3074374.7</v>
      </c>
      <c r="I34" s="172">
        <f t="shared" si="0"/>
        <v>1</v>
      </c>
    </row>
    <row r="35" spans="1:9" ht="51" hidden="1" x14ac:dyDescent="0.2">
      <c r="A35" s="205" t="str">
        <f>Прил.4!A407</f>
        <v>Расходы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v>
      </c>
      <c r="B35" s="69" t="str">
        <f>Прил.4!C407</f>
        <v>01</v>
      </c>
      <c r="C35" s="69" t="str">
        <f>Прил.4!D407</f>
        <v>03</v>
      </c>
      <c r="D35" s="69" t="str">
        <f>Прил.4!E407</f>
        <v>9400010360</v>
      </c>
      <c r="E35" s="69"/>
      <c r="F35" s="121">
        <f>Прил.4!N407</f>
        <v>0</v>
      </c>
      <c r="G35" s="121">
        <f>Прил.4!O407</f>
        <v>0</v>
      </c>
      <c r="H35" s="121">
        <f>Прил.4!P407</f>
        <v>0</v>
      </c>
      <c r="I35" s="172" t="str">
        <f t="shared" si="0"/>
        <v xml:space="preserve"> </v>
      </c>
    </row>
    <row r="36" spans="1:9" ht="38.25" hidden="1" x14ac:dyDescent="0.2">
      <c r="A36" s="205" t="str">
        <f>Прил.4!A408</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36" s="69" t="str">
        <f>Прил.4!C408</f>
        <v>01</v>
      </c>
      <c r="C36" s="69" t="str">
        <f>Прил.4!D408</f>
        <v>03</v>
      </c>
      <c r="D36" s="69" t="str">
        <f>Прил.4!E408</f>
        <v>9400010360</v>
      </c>
      <c r="E36" s="69" t="str">
        <f>Прил.4!F408</f>
        <v>100</v>
      </c>
      <c r="F36" s="121">
        <f>Прил.4!N408</f>
        <v>0</v>
      </c>
      <c r="G36" s="121">
        <f>Прил.4!O408</f>
        <v>0</v>
      </c>
      <c r="H36" s="121">
        <f>Прил.4!P408</f>
        <v>0</v>
      </c>
      <c r="I36" s="172" t="str">
        <f t="shared" si="0"/>
        <v xml:space="preserve"> </v>
      </c>
    </row>
    <row r="37" spans="1:9" s="75" customFormat="1" hidden="1" x14ac:dyDescent="0.2">
      <c r="A37" s="206" t="str">
        <f>Прил.4!A409</f>
        <v>Расходы на выплаты персоналу государственных (муниципальных) органов</v>
      </c>
      <c r="B37" s="70" t="str">
        <f>Прил.4!C409</f>
        <v>01</v>
      </c>
      <c r="C37" s="70" t="str">
        <f>Прил.4!D409</f>
        <v>03</v>
      </c>
      <c r="D37" s="70" t="str">
        <f>Прил.4!E409</f>
        <v>9400010360</v>
      </c>
      <c r="E37" s="70" t="str">
        <f>Прил.4!F409</f>
        <v>120</v>
      </c>
      <c r="F37" s="122">
        <f>Прил.4!N409</f>
        <v>0</v>
      </c>
      <c r="G37" s="122">
        <f>Прил.4!O409</f>
        <v>0</v>
      </c>
      <c r="H37" s="122">
        <f>Прил.4!P409</f>
        <v>0</v>
      </c>
      <c r="I37" s="172" t="str">
        <f t="shared" si="0"/>
        <v xml:space="preserve"> </v>
      </c>
    </row>
    <row r="38" spans="1:9" ht="25.5" hidden="1" x14ac:dyDescent="0.2">
      <c r="A38" s="205" t="str">
        <f>Прил.4!A410</f>
        <v>Расходы на повышение размеров оплаты труда работников бюджетной сферы Красноярского края с 1 января 2018 года на 4 процента</v>
      </c>
      <c r="B38" s="69" t="str">
        <f>Прил.4!C410</f>
        <v>01</v>
      </c>
      <c r="C38" s="69" t="str">
        <f>Прил.4!D410</f>
        <v>03</v>
      </c>
      <c r="D38" s="69" t="str">
        <f>Прил.4!E410</f>
        <v>9400010470</v>
      </c>
      <c r="E38" s="69"/>
      <c r="F38" s="121">
        <f>Прил.4!N410</f>
        <v>0</v>
      </c>
      <c r="G38" s="121">
        <f>Прил.4!O410</f>
        <v>0</v>
      </c>
      <c r="H38" s="121">
        <f>Прил.4!P410</f>
        <v>0</v>
      </c>
      <c r="I38" s="172" t="str">
        <f t="shared" si="0"/>
        <v xml:space="preserve"> </v>
      </c>
    </row>
    <row r="39" spans="1:9" ht="38.25" hidden="1" x14ac:dyDescent="0.2">
      <c r="A39" s="205" t="str">
        <f>Прил.4!A411</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39" s="69" t="str">
        <f>Прил.4!C411</f>
        <v>01</v>
      </c>
      <c r="C39" s="69" t="str">
        <f>Прил.4!D411</f>
        <v>03</v>
      </c>
      <c r="D39" s="69" t="str">
        <f>Прил.4!E411</f>
        <v>9400010470</v>
      </c>
      <c r="E39" s="69" t="str">
        <f>Прил.4!F411</f>
        <v>100</v>
      </c>
      <c r="F39" s="121">
        <f>Прил.4!N411</f>
        <v>0</v>
      </c>
      <c r="G39" s="121">
        <f>Прил.4!O411</f>
        <v>0</v>
      </c>
      <c r="H39" s="121">
        <f>Прил.4!P411</f>
        <v>0</v>
      </c>
      <c r="I39" s="172" t="str">
        <f t="shared" si="0"/>
        <v xml:space="preserve"> </v>
      </c>
    </row>
    <row r="40" spans="1:9" s="75" customFormat="1" hidden="1" x14ac:dyDescent="0.2">
      <c r="A40" s="206" t="str">
        <f>Прил.4!A412</f>
        <v>Расходы на выплаты персоналу государственных (муниципальных) органов</v>
      </c>
      <c r="B40" s="70" t="str">
        <f>Прил.4!C412</f>
        <v>01</v>
      </c>
      <c r="C40" s="70" t="str">
        <f>Прил.4!D412</f>
        <v>03</v>
      </c>
      <c r="D40" s="70" t="str">
        <f>Прил.4!E412</f>
        <v>9400010470</v>
      </c>
      <c r="E40" s="70" t="str">
        <f>Прил.4!F412</f>
        <v>120</v>
      </c>
      <c r="F40" s="122">
        <f>Прил.4!N412</f>
        <v>0</v>
      </c>
      <c r="G40" s="122">
        <f>Прил.4!O412</f>
        <v>0</v>
      </c>
      <c r="H40" s="122">
        <f>Прил.4!P412</f>
        <v>0</v>
      </c>
      <c r="I40" s="172" t="str">
        <f t="shared" si="0"/>
        <v xml:space="preserve"> </v>
      </c>
    </row>
    <row r="41" spans="1:9" s="249" customFormat="1" ht="44.25" hidden="1" customHeight="1" x14ac:dyDescent="0.2">
      <c r="A41" s="247" t="str">
        <f>Прил.4!A413</f>
        <v>Расходы на повышение оплаты труда отдельным категориям работников бюджетной сферы осуществляемые за счет иных дотаций, предоставляемых из краевого бюджета с установлением условий их предоставления</v>
      </c>
      <c r="B41" s="241" t="str">
        <f>Прил.4!C413</f>
        <v>01</v>
      </c>
      <c r="C41" s="241" t="str">
        <f>Прил.4!D413</f>
        <v>03</v>
      </c>
      <c r="D41" s="241" t="str">
        <f>Прил.4!E413</f>
        <v>9400009850</v>
      </c>
      <c r="E41" s="241"/>
      <c r="F41" s="248">
        <f>Прил.4!N413</f>
        <v>0</v>
      </c>
      <c r="G41" s="248">
        <f>Прил.4!O413</f>
        <v>0</v>
      </c>
      <c r="H41" s="248">
        <f>Прил.4!P413</f>
        <v>0</v>
      </c>
      <c r="I41" s="172" t="str">
        <f t="shared" si="0"/>
        <v xml:space="preserve"> </v>
      </c>
    </row>
    <row r="42" spans="1:9" s="249" customFormat="1" ht="38.25" hidden="1" x14ac:dyDescent="0.2">
      <c r="A42" s="247" t="str">
        <f>Прил.4!A414</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42" s="241" t="str">
        <f>Прил.4!C414</f>
        <v>01</v>
      </c>
      <c r="C42" s="241" t="str">
        <f>Прил.4!D414</f>
        <v>03</v>
      </c>
      <c r="D42" s="241" t="str">
        <f>Прил.4!E414</f>
        <v>9400009850</v>
      </c>
      <c r="E42" s="241" t="str">
        <f>Прил.4!F414</f>
        <v>100</v>
      </c>
      <c r="F42" s="248">
        <f>Прил.4!N414</f>
        <v>0</v>
      </c>
      <c r="G42" s="248">
        <f>Прил.4!O414</f>
        <v>0</v>
      </c>
      <c r="H42" s="248">
        <f>Прил.4!P414</f>
        <v>0</v>
      </c>
      <c r="I42" s="172" t="str">
        <f t="shared" si="0"/>
        <v xml:space="preserve"> </v>
      </c>
    </row>
    <row r="43" spans="1:9" s="75" customFormat="1" ht="15.75" hidden="1" customHeight="1" x14ac:dyDescent="0.2">
      <c r="A43" s="105" t="str">
        <f>Прил.4!A415</f>
        <v>Расходы на выплаты персоналу государственных (муниципальных) органов</v>
      </c>
      <c r="B43" s="70" t="str">
        <f>Прил.4!C415</f>
        <v>01</v>
      </c>
      <c r="C43" s="70" t="str">
        <f>Прил.4!D415</f>
        <v>03</v>
      </c>
      <c r="D43" s="70" t="str">
        <f>Прил.4!E415</f>
        <v>9400009850</v>
      </c>
      <c r="E43" s="70" t="str">
        <f>Прил.4!F415</f>
        <v>120</v>
      </c>
      <c r="F43" s="122">
        <f>Прил.4!N415</f>
        <v>0</v>
      </c>
      <c r="G43" s="122">
        <f>Прил.4!O415</f>
        <v>0</v>
      </c>
      <c r="H43" s="122">
        <f>Прил.4!P415</f>
        <v>0</v>
      </c>
      <c r="I43" s="172" t="str">
        <f t="shared" si="0"/>
        <v xml:space="preserve"> </v>
      </c>
    </row>
    <row r="44" spans="1:9" s="80" customFormat="1" ht="25.5" x14ac:dyDescent="0.2">
      <c r="A44" s="93" t="str">
        <f>Прил.4!A24</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44" s="94" t="str">
        <f>Прил.4!C24</f>
        <v>01</v>
      </c>
      <c r="C44" s="94" t="str">
        <f>Прил.4!D24</f>
        <v>04</v>
      </c>
      <c r="D44" s="94"/>
      <c r="E44" s="147"/>
      <c r="F44" s="125">
        <f>Прил.4!N24</f>
        <v>100099169.12</v>
      </c>
      <c r="G44" s="125">
        <f>Прил.4!O24</f>
        <v>108563735.41</v>
      </c>
      <c r="H44" s="125">
        <f>Прил.4!P24</f>
        <v>94758235.409999996</v>
      </c>
      <c r="I44" s="172">
        <f t="shared" si="0"/>
        <v>1</v>
      </c>
    </row>
    <row r="45" spans="1:9" x14ac:dyDescent="0.2">
      <c r="A45" s="64" t="str">
        <f>Прил.4!A25</f>
        <v>Непрограммные расходы муниципального образования</v>
      </c>
      <c r="B45" s="69" t="str">
        <f>Прил.4!C25</f>
        <v>01</v>
      </c>
      <c r="C45" s="69" t="str">
        <f>Прил.4!D25</f>
        <v>04</v>
      </c>
      <c r="D45" s="69" t="str">
        <f>Прил.4!E25</f>
        <v>9400000000</v>
      </c>
      <c r="E45" s="148"/>
      <c r="F45" s="121">
        <f>Прил.4!N25</f>
        <v>100099169.12</v>
      </c>
      <c r="G45" s="121">
        <f>Прил.4!O25</f>
        <v>108563735.41</v>
      </c>
      <c r="H45" s="121">
        <f>Прил.4!P25</f>
        <v>94758235.409999996</v>
      </c>
      <c r="I45" s="172">
        <f t="shared" si="0"/>
        <v>1</v>
      </c>
    </row>
    <row r="46" spans="1:9" x14ac:dyDescent="0.2">
      <c r="A46" s="64" t="str">
        <f>Прил.4!A26</f>
        <v>Центральный аппарат</v>
      </c>
      <c r="B46" s="69" t="str">
        <f>Прил.4!C26</f>
        <v>01</v>
      </c>
      <c r="C46" s="69" t="str">
        <f>Прил.4!D26</f>
        <v>04</v>
      </c>
      <c r="D46" s="69" t="str">
        <f>Прил.4!E26</f>
        <v>9400001030</v>
      </c>
      <c r="E46" s="148"/>
      <c r="F46" s="121">
        <f>Прил.4!N26</f>
        <v>87933773.709999993</v>
      </c>
      <c r="G46" s="121">
        <f>Прил.4!O26</f>
        <v>96398340</v>
      </c>
      <c r="H46" s="121">
        <f>Прил.4!P26</f>
        <v>82592840</v>
      </c>
      <c r="I46" s="172">
        <f t="shared" si="0"/>
        <v>1</v>
      </c>
    </row>
    <row r="47" spans="1:9" ht="38.25" x14ac:dyDescent="0.2">
      <c r="A47" s="64" t="str">
        <f>Прил.4!A27</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47" s="69" t="str">
        <f>Прил.4!C27</f>
        <v>01</v>
      </c>
      <c r="C47" s="69" t="str">
        <f>Прил.4!D27</f>
        <v>04</v>
      </c>
      <c r="D47" s="69" t="str">
        <f>Прил.4!E27</f>
        <v>9400001030</v>
      </c>
      <c r="E47" s="69" t="str">
        <f>Прил.4!F27</f>
        <v>100</v>
      </c>
      <c r="F47" s="121">
        <f>Прил.4!N27</f>
        <v>70526365.840000004</v>
      </c>
      <c r="G47" s="121">
        <f>Прил.4!O27</f>
        <v>72500000</v>
      </c>
      <c r="H47" s="121">
        <f>Прил.4!P27</f>
        <v>68056700</v>
      </c>
      <c r="I47" s="172">
        <f t="shared" si="0"/>
        <v>1</v>
      </c>
    </row>
    <row r="48" spans="1:9" s="75" customFormat="1" x14ac:dyDescent="0.2">
      <c r="A48" s="95" t="str">
        <f>Прил.4!A28</f>
        <v>Расходы на выплаты персоналу государственных (муниципальных) органов</v>
      </c>
      <c r="B48" s="70" t="str">
        <f>Прил.4!C28</f>
        <v>01</v>
      </c>
      <c r="C48" s="70" t="str">
        <f>Прил.4!D28</f>
        <v>04</v>
      </c>
      <c r="D48" s="70" t="str">
        <f>Прил.4!E28</f>
        <v>9400001030</v>
      </c>
      <c r="E48" s="70" t="str">
        <f>Прил.4!F28</f>
        <v>120</v>
      </c>
      <c r="F48" s="122">
        <f>Прил.4!N28</f>
        <v>70526365.840000004</v>
      </c>
      <c r="G48" s="122">
        <f>Прил.4!O28</f>
        <v>72500000</v>
      </c>
      <c r="H48" s="122">
        <f>Прил.4!P28</f>
        <v>68056700</v>
      </c>
      <c r="I48" s="172">
        <f t="shared" si="0"/>
        <v>1</v>
      </c>
    </row>
    <row r="49" spans="1:9" x14ac:dyDescent="0.2">
      <c r="A49" s="64" t="str">
        <f>Прил.4!A29</f>
        <v>Закупка товаров, работ и услуг для обеспечения государственных (муниципальных) нужд</v>
      </c>
      <c r="B49" s="69" t="str">
        <f>Прил.4!C29</f>
        <v>01</v>
      </c>
      <c r="C49" s="69" t="str">
        <f>Прил.4!D29</f>
        <v>04</v>
      </c>
      <c r="D49" s="69" t="str">
        <f>Прил.4!E29</f>
        <v>9400001030</v>
      </c>
      <c r="E49" s="69" t="str">
        <f>Прил.4!F29</f>
        <v>200</v>
      </c>
      <c r="F49" s="121">
        <f>Прил.4!N29</f>
        <v>17400029.870000001</v>
      </c>
      <c r="G49" s="121">
        <f>Прил.4!O29</f>
        <v>23891340</v>
      </c>
      <c r="H49" s="121">
        <f>Прил.4!P29</f>
        <v>14529140</v>
      </c>
      <c r="I49" s="172">
        <f t="shared" si="0"/>
        <v>1</v>
      </c>
    </row>
    <row r="50" spans="1:9" s="75" customFormat="1" ht="15" customHeight="1" x14ac:dyDescent="0.2">
      <c r="A50" s="95" t="str">
        <f>Прил.4!A30</f>
        <v xml:space="preserve">Иные закупки товаров, работ и услуг для обеспечения государственных (муниципальных) нужд
</v>
      </c>
      <c r="B50" s="70" t="str">
        <f>Прил.4!C30</f>
        <v>01</v>
      </c>
      <c r="C50" s="70" t="str">
        <f>Прил.4!D30</f>
        <v>04</v>
      </c>
      <c r="D50" s="70" t="str">
        <f>Прил.4!E30</f>
        <v>9400001030</v>
      </c>
      <c r="E50" s="70" t="str">
        <f>Прил.4!F30</f>
        <v>240</v>
      </c>
      <c r="F50" s="122">
        <f>Прил.4!N30</f>
        <v>17400029.870000001</v>
      </c>
      <c r="G50" s="122">
        <f>Прил.4!O30</f>
        <v>23891340</v>
      </c>
      <c r="H50" s="122">
        <f>Прил.4!P30</f>
        <v>14529140</v>
      </c>
      <c r="I50" s="172">
        <f t="shared" si="0"/>
        <v>1</v>
      </c>
    </row>
    <row r="51" spans="1:9" hidden="1" x14ac:dyDescent="0.2">
      <c r="A51" s="104" t="str">
        <f>Прил.4!A31</f>
        <v>Социальное обеспечение и иные выплаты населению</v>
      </c>
      <c r="B51" s="69" t="str">
        <f>Прил.4!C31</f>
        <v>01</v>
      </c>
      <c r="C51" s="69" t="str">
        <f>Прил.4!D31</f>
        <v>04</v>
      </c>
      <c r="D51" s="69" t="str">
        <f>Прил.4!E31</f>
        <v>9400001030</v>
      </c>
      <c r="E51" s="69" t="str">
        <f>Прил.4!F31</f>
        <v>300</v>
      </c>
      <c r="F51" s="121">
        <f>Прил.4!N31</f>
        <v>0</v>
      </c>
      <c r="G51" s="121">
        <f>Прил.4!O31</f>
        <v>0</v>
      </c>
      <c r="H51" s="121">
        <f>Прил.4!P31</f>
        <v>0</v>
      </c>
      <c r="I51" s="172" t="str">
        <f t="shared" si="0"/>
        <v xml:space="preserve"> </v>
      </c>
    </row>
    <row r="52" spans="1:9" s="75" customFormat="1" hidden="1" x14ac:dyDescent="0.2">
      <c r="A52" s="105" t="str">
        <f>Прил.4!A32</f>
        <v>Социальные выплаты гражданам, кроме публичных нормативных социальных выплат</v>
      </c>
      <c r="B52" s="70" t="str">
        <f>Прил.4!C32</f>
        <v>01</v>
      </c>
      <c r="C52" s="70" t="str">
        <f>Прил.4!D32</f>
        <v>04</v>
      </c>
      <c r="D52" s="70" t="str">
        <f>Прил.4!E32</f>
        <v>9400001030</v>
      </c>
      <c r="E52" s="70" t="str">
        <f>Прил.4!F32</f>
        <v>320</v>
      </c>
      <c r="F52" s="122">
        <f>Прил.4!N32</f>
        <v>0</v>
      </c>
      <c r="G52" s="122">
        <f>Прил.4!O32</f>
        <v>0</v>
      </c>
      <c r="H52" s="122">
        <f>Прил.4!P32</f>
        <v>0</v>
      </c>
      <c r="I52" s="172" t="str">
        <f t="shared" si="0"/>
        <v xml:space="preserve"> </v>
      </c>
    </row>
    <row r="53" spans="1:9" x14ac:dyDescent="0.2">
      <c r="A53" s="64" t="str">
        <f>Прил.4!A33</f>
        <v>Иные бюджетные ассигнования</v>
      </c>
      <c r="B53" s="69" t="str">
        <f>Прил.4!C33</f>
        <v>01</v>
      </c>
      <c r="C53" s="69" t="str">
        <f>Прил.4!D33</f>
        <v>04</v>
      </c>
      <c r="D53" s="69" t="str">
        <f>Прил.4!E33</f>
        <v>9400001030</v>
      </c>
      <c r="E53" s="69" t="str">
        <f>Прил.4!F33</f>
        <v>800</v>
      </c>
      <c r="F53" s="121">
        <f>Прил.4!N33</f>
        <v>7378</v>
      </c>
      <c r="G53" s="121">
        <f>Прил.4!O33</f>
        <v>7000</v>
      </c>
      <c r="H53" s="121">
        <f>Прил.4!P33</f>
        <v>7000</v>
      </c>
      <c r="I53" s="172">
        <f t="shared" si="0"/>
        <v>1</v>
      </c>
    </row>
    <row r="54" spans="1:9" hidden="1" x14ac:dyDescent="0.2">
      <c r="A54" s="105" t="str">
        <f>Прил.4!A34</f>
        <v>Исполнение судебных актов</v>
      </c>
      <c r="B54" s="70" t="str">
        <f>Прил.4!C34</f>
        <v>01</v>
      </c>
      <c r="C54" s="70" t="str">
        <f>Прил.4!D34</f>
        <v>04</v>
      </c>
      <c r="D54" s="70" t="str">
        <f>Прил.4!E34</f>
        <v>9400001030</v>
      </c>
      <c r="E54" s="70" t="str">
        <f>Прил.4!F34</f>
        <v>830</v>
      </c>
      <c r="F54" s="122">
        <f>Прил.4!N34</f>
        <v>0</v>
      </c>
      <c r="G54" s="122">
        <f>Прил.4!O34</f>
        <v>0</v>
      </c>
      <c r="H54" s="122">
        <f>Прил.4!P34</f>
        <v>0</v>
      </c>
      <c r="I54" s="172" t="str">
        <f t="shared" si="0"/>
        <v xml:space="preserve"> </v>
      </c>
    </row>
    <row r="55" spans="1:9" s="75" customFormat="1" x14ac:dyDescent="0.2">
      <c r="A55" s="95" t="str">
        <f>Прил.4!A35</f>
        <v>Уплата налогов, сборов и иных платежей</v>
      </c>
      <c r="B55" s="70" t="str">
        <f>Прил.4!C35</f>
        <v>01</v>
      </c>
      <c r="C55" s="70" t="str">
        <f>Прил.4!D35</f>
        <v>04</v>
      </c>
      <c r="D55" s="70" t="str">
        <f>Прил.4!E35</f>
        <v>9400001030</v>
      </c>
      <c r="E55" s="70" t="str">
        <f>Прил.4!F35</f>
        <v>850</v>
      </c>
      <c r="F55" s="122">
        <f>Прил.4!N35</f>
        <v>7378</v>
      </c>
      <c r="G55" s="122">
        <f>Прил.4!O35</f>
        <v>7000</v>
      </c>
      <c r="H55" s="122">
        <f>Прил.4!P35</f>
        <v>7000</v>
      </c>
      <c r="I55" s="172">
        <f t="shared" si="0"/>
        <v>1</v>
      </c>
    </row>
    <row r="56" spans="1:9" ht="40.5" customHeight="1" x14ac:dyDescent="0.2">
      <c r="A56" s="64" t="str">
        <f>Прил.4!A36</f>
        <v xml:space="preserve">Обеспечение увеличения ежемесячного денежного поощрения выборных должностных лиц, лиц, замещающих иные муниципальные должности, муниципальных служащих и увеличения единовременной выплаты при предоставлении ежегодного оплачиваемого отпуска муниципальным служащим </v>
      </c>
      <c r="B56" s="69" t="str">
        <f>Прил.4!C36</f>
        <v>01</v>
      </c>
      <c r="C56" s="69" t="str">
        <f>Прил.4!D36</f>
        <v>04</v>
      </c>
      <c r="D56" s="69" t="str">
        <f>Прил.4!E36</f>
        <v>9400001040</v>
      </c>
      <c r="E56" s="69"/>
      <c r="F56" s="121">
        <f>Прил.4!N36</f>
        <v>11427595.41</v>
      </c>
      <c r="G56" s="121">
        <f>Прил.4!O36</f>
        <v>11427595.41</v>
      </c>
      <c r="H56" s="121">
        <f>Прил.4!P36</f>
        <v>11427595.41</v>
      </c>
      <c r="I56" s="172">
        <f t="shared" si="0"/>
        <v>1</v>
      </c>
    </row>
    <row r="57" spans="1:9" ht="38.25" x14ac:dyDescent="0.2">
      <c r="A57" s="64" t="str">
        <f>Прил.4!A37</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57" s="69" t="str">
        <f>Прил.4!C37</f>
        <v>01</v>
      </c>
      <c r="C57" s="69" t="str">
        <f>Прил.4!D37</f>
        <v>04</v>
      </c>
      <c r="D57" s="69" t="str">
        <f>Прил.4!E37</f>
        <v>9400001040</v>
      </c>
      <c r="E57" s="69" t="str">
        <f>Прил.4!F37</f>
        <v>100</v>
      </c>
      <c r="F57" s="121">
        <f>Прил.4!N37</f>
        <v>11427595.41</v>
      </c>
      <c r="G57" s="121">
        <f>Прил.4!O37</f>
        <v>11427595.41</v>
      </c>
      <c r="H57" s="121">
        <f>Прил.4!P37</f>
        <v>11427595.41</v>
      </c>
      <c r="I57" s="172">
        <f t="shared" si="0"/>
        <v>1</v>
      </c>
    </row>
    <row r="58" spans="1:9" s="75" customFormat="1" x14ac:dyDescent="0.2">
      <c r="A58" s="95" t="str">
        <f>Прил.4!A38</f>
        <v>Расходы на выплаты персоналу государственных (муниципальных) органов</v>
      </c>
      <c r="B58" s="70" t="str">
        <f>Прил.4!C38</f>
        <v>01</v>
      </c>
      <c r="C58" s="70" t="str">
        <f>Прил.4!D38</f>
        <v>04</v>
      </c>
      <c r="D58" s="70" t="str">
        <f>Прил.4!E38</f>
        <v>9400001040</v>
      </c>
      <c r="E58" s="70" t="str">
        <f>Прил.4!F38</f>
        <v>120</v>
      </c>
      <c r="F58" s="122">
        <f>Прил.4!N38</f>
        <v>11427595.41</v>
      </c>
      <c r="G58" s="122">
        <f>Прил.4!O38</f>
        <v>11427595.41</v>
      </c>
      <c r="H58" s="122">
        <f>Прил.4!P38</f>
        <v>11427595.41</v>
      </c>
      <c r="I58" s="172">
        <f t="shared" si="0"/>
        <v>1</v>
      </c>
    </row>
    <row r="59" spans="1:9" x14ac:dyDescent="0.2">
      <c r="A59" s="64" t="str">
        <f>Прил.4!A39</f>
        <v>Проведение мероприятий общепоселенческого значения</v>
      </c>
      <c r="B59" s="69" t="str">
        <f>Прил.4!C39</f>
        <v>01</v>
      </c>
      <c r="C59" s="69" t="str">
        <f>Прил.4!D39</f>
        <v>04</v>
      </c>
      <c r="D59" s="69" t="str">
        <f>Прил.4!E39</f>
        <v>9400003010</v>
      </c>
      <c r="E59" s="69"/>
      <c r="F59" s="121">
        <f>Прил.4!N39</f>
        <v>737800</v>
      </c>
      <c r="G59" s="121">
        <f>Прил.4!O39</f>
        <v>737800</v>
      </c>
      <c r="H59" s="121">
        <f>Прил.4!P39</f>
        <v>737800</v>
      </c>
      <c r="I59" s="172">
        <f t="shared" si="0"/>
        <v>1</v>
      </c>
    </row>
    <row r="60" spans="1:9" x14ac:dyDescent="0.2">
      <c r="A60" s="64" t="str">
        <f>Прил.4!A40</f>
        <v>Закупка товаров, работ и услуг для обеспечения государственных (муниципальных) нужд</v>
      </c>
      <c r="B60" s="69" t="str">
        <f>Прил.4!C40</f>
        <v>01</v>
      </c>
      <c r="C60" s="69" t="str">
        <f>Прил.4!D40</f>
        <v>04</v>
      </c>
      <c r="D60" s="69" t="str">
        <f>Прил.4!E40</f>
        <v>9400003010</v>
      </c>
      <c r="E60" s="69" t="str">
        <f>Прил.4!F40</f>
        <v>200</v>
      </c>
      <c r="F60" s="121">
        <f>Прил.4!N40</f>
        <v>737800</v>
      </c>
      <c r="G60" s="121">
        <f>Прил.4!O40</f>
        <v>737800</v>
      </c>
      <c r="H60" s="121">
        <f>Прил.4!P40</f>
        <v>737800</v>
      </c>
      <c r="I60" s="172">
        <f t="shared" si="0"/>
        <v>1</v>
      </c>
    </row>
    <row r="61" spans="1:9" s="75" customFormat="1" ht="13.5" customHeight="1" x14ac:dyDescent="0.2">
      <c r="A61" s="95" t="str">
        <f>Прил.4!A41</f>
        <v xml:space="preserve">Иные закупки товаров, работ и услуг для обеспечения государственных (муниципальных) нужд
</v>
      </c>
      <c r="B61" s="70" t="str">
        <f>Прил.4!C41</f>
        <v>01</v>
      </c>
      <c r="C61" s="70" t="str">
        <f>Прил.4!D41</f>
        <v>04</v>
      </c>
      <c r="D61" s="70" t="str">
        <f>Прил.4!E41</f>
        <v>9400003010</v>
      </c>
      <c r="E61" s="70" t="str">
        <f>Прил.4!F41</f>
        <v>240</v>
      </c>
      <c r="F61" s="122">
        <f>Прил.4!N41</f>
        <v>737800</v>
      </c>
      <c r="G61" s="122">
        <f>Прил.4!O41</f>
        <v>737800</v>
      </c>
      <c r="H61" s="122">
        <f>Прил.4!P41</f>
        <v>737800</v>
      </c>
      <c r="I61" s="172">
        <f t="shared" si="0"/>
        <v>1</v>
      </c>
    </row>
    <row r="62" spans="1:9" s="75" customFormat="1" ht="38.25" hidden="1" x14ac:dyDescent="0.2">
      <c r="A62" s="132" t="str">
        <f>Прил.4!A50</f>
        <v>Расходы за содействие развитию налогового потенциала в рамках подпрограммы «Содействие развитию налогового потенциала муниципальных образований» государственной программы Красноярского края «Содействие развитию местного самоуправления» (за счет средств краевого бюджета)</v>
      </c>
      <c r="B62" s="256" t="str">
        <f>Прил.4!C50</f>
        <v>01</v>
      </c>
      <c r="C62" s="256" t="str">
        <f>Прил.4!D50</f>
        <v>04</v>
      </c>
      <c r="D62" s="69" t="str">
        <f>Прил.4!E50</f>
        <v>0610077450</v>
      </c>
      <c r="E62" s="69"/>
      <c r="F62" s="121">
        <f>Прил.4!N50</f>
        <v>0</v>
      </c>
      <c r="G62" s="121">
        <f>Прил.4!O50</f>
        <v>0</v>
      </c>
      <c r="H62" s="121">
        <f>Прил.4!P50</f>
        <v>0</v>
      </c>
      <c r="I62" s="172" t="str">
        <f t="shared" si="0"/>
        <v xml:space="preserve"> </v>
      </c>
    </row>
    <row r="63" spans="1:9" s="75" customFormat="1" ht="13.5" hidden="1" customHeight="1" x14ac:dyDescent="0.2">
      <c r="A63" s="132" t="str">
        <f>Прил.4!A51</f>
        <v>Закупка товаров, работ и услуг для государственных (муниципальных) нужд</v>
      </c>
      <c r="B63" s="256" t="str">
        <f>Прил.4!C51</f>
        <v>01</v>
      </c>
      <c r="C63" s="256" t="str">
        <f>Прил.4!D51</f>
        <v>04</v>
      </c>
      <c r="D63" s="69" t="str">
        <f>Прил.4!E51</f>
        <v>0610077450</v>
      </c>
      <c r="E63" s="69" t="str">
        <f>Прил.4!F51</f>
        <v>200</v>
      </c>
      <c r="F63" s="121">
        <f>Прил.4!N51</f>
        <v>0</v>
      </c>
      <c r="G63" s="121">
        <f>Прил.4!O51</f>
        <v>0</v>
      </c>
      <c r="H63" s="121">
        <f>Прил.4!P51</f>
        <v>0</v>
      </c>
      <c r="I63" s="172" t="str">
        <f t="shared" si="0"/>
        <v xml:space="preserve"> </v>
      </c>
    </row>
    <row r="64" spans="1:9" s="75" customFormat="1" ht="13.5" hidden="1" customHeight="1" x14ac:dyDescent="0.2">
      <c r="A64" s="149" t="str">
        <f>Прил.4!A52</f>
        <v>Иные закупки товаров, работ и услуг для обеспечения государственных (муниципальных) нужд</v>
      </c>
      <c r="B64" s="257" t="str">
        <f>Прил.4!C52</f>
        <v>01</v>
      </c>
      <c r="C64" s="257" t="str">
        <f>Прил.4!D52</f>
        <v>04</v>
      </c>
      <c r="D64" s="70" t="str">
        <f>Прил.4!E52</f>
        <v>0610077450</v>
      </c>
      <c r="E64" s="70" t="str">
        <f>Прил.4!F52</f>
        <v>240</v>
      </c>
      <c r="F64" s="122">
        <f>Прил.4!N52</f>
        <v>0</v>
      </c>
      <c r="G64" s="122">
        <f>Прил.4!O52</f>
        <v>0</v>
      </c>
      <c r="H64" s="122">
        <f>Прил.4!P52</f>
        <v>0</v>
      </c>
      <c r="I64" s="172" t="str">
        <f t="shared" si="0"/>
        <v xml:space="preserve"> </v>
      </c>
    </row>
    <row r="65" spans="1:9" ht="51" hidden="1" x14ac:dyDescent="0.2">
      <c r="A65" s="104" t="str">
        <f>Прил.4!A42</f>
        <v>Расходы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v>
      </c>
      <c r="B65" s="69" t="str">
        <f>Прил.4!C42</f>
        <v>01</v>
      </c>
      <c r="C65" s="69" t="str">
        <f>Прил.4!D42</f>
        <v>13</v>
      </c>
      <c r="D65" s="69" t="str">
        <f>Прил.4!E42</f>
        <v>9400010360</v>
      </c>
      <c r="E65" s="69"/>
      <c r="F65" s="121">
        <f>Прил.4!N42</f>
        <v>0</v>
      </c>
      <c r="G65" s="121">
        <f>Прил.4!O42</f>
        <v>0</v>
      </c>
      <c r="H65" s="121">
        <f>Прил.4!P42</f>
        <v>0</v>
      </c>
      <c r="I65" s="172" t="str">
        <f t="shared" si="0"/>
        <v xml:space="preserve"> </v>
      </c>
    </row>
    <row r="66" spans="1:9" ht="38.25" hidden="1" x14ac:dyDescent="0.2">
      <c r="A66" s="104" t="str">
        <f>Прил.4!A43</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66" s="69" t="str">
        <f>Прил.4!C43</f>
        <v>01</v>
      </c>
      <c r="C66" s="69" t="str">
        <f>Прил.4!D43</f>
        <v>13</v>
      </c>
      <c r="D66" s="69" t="str">
        <f>Прил.4!E43</f>
        <v>9400010360</v>
      </c>
      <c r="E66" s="69" t="str">
        <f>Прил.4!F43</f>
        <v>100</v>
      </c>
      <c r="F66" s="121">
        <f>Прил.4!N43</f>
        <v>0</v>
      </c>
      <c r="G66" s="121">
        <f>Прил.4!O43</f>
        <v>0</v>
      </c>
      <c r="H66" s="121">
        <f>Прил.4!P43</f>
        <v>0</v>
      </c>
      <c r="I66" s="172" t="str">
        <f t="shared" si="0"/>
        <v xml:space="preserve"> </v>
      </c>
    </row>
    <row r="67" spans="1:9" s="75" customFormat="1" hidden="1" x14ac:dyDescent="0.2">
      <c r="A67" s="105" t="str">
        <f>Прил.4!A44</f>
        <v>Расходы на выплаты персоналу казенных учреждений</v>
      </c>
      <c r="B67" s="70" t="str">
        <f>Прил.4!C44</f>
        <v>01</v>
      </c>
      <c r="C67" s="70" t="str">
        <f>Прил.4!D44</f>
        <v>13</v>
      </c>
      <c r="D67" s="70" t="str">
        <f>Прил.4!E44</f>
        <v>9400010360</v>
      </c>
      <c r="E67" s="70" t="str">
        <f>Прил.4!F44</f>
        <v>110</v>
      </c>
      <c r="F67" s="122">
        <f>Прил.4!N44</f>
        <v>0</v>
      </c>
      <c r="G67" s="122">
        <f>Прил.4!O44</f>
        <v>0</v>
      </c>
      <c r="H67" s="122">
        <f>Прил.4!P44</f>
        <v>0</v>
      </c>
      <c r="I67" s="172" t="str">
        <f t="shared" si="0"/>
        <v xml:space="preserve"> </v>
      </c>
    </row>
    <row r="68" spans="1:9" ht="38.25" hidden="1" x14ac:dyDescent="0.2">
      <c r="A68" s="64" t="str">
        <f>Прил.4!A45</f>
        <v>Проведение мероприятий, связанных с выполнением плана первоочередных мероприятий по улучшению среды проживания и повышения качества жизни в населенных пунктах муниципального образования «Сельское поселение Хатанга»</v>
      </c>
      <c r="B68" s="69" t="str">
        <f>Прил.4!C45</f>
        <v>01</v>
      </c>
      <c r="C68" s="69" t="str">
        <f>Прил.4!D45</f>
        <v>04</v>
      </c>
      <c r="D68" s="69" t="str">
        <f>Прил.4!E45</f>
        <v>9400003030</v>
      </c>
      <c r="E68" s="69"/>
      <c r="F68" s="121">
        <f>Прил.4!N45</f>
        <v>0</v>
      </c>
      <c r="G68" s="121">
        <f>Прил.4!O45</f>
        <v>0</v>
      </c>
      <c r="H68" s="121">
        <f>Прил.4!P45</f>
        <v>0</v>
      </c>
      <c r="I68" s="172" t="str">
        <f t="shared" si="0"/>
        <v xml:space="preserve"> </v>
      </c>
    </row>
    <row r="69" spans="1:9" hidden="1" x14ac:dyDescent="0.2">
      <c r="A69" s="64" t="str">
        <f>Прил.4!A46</f>
        <v>Закупка товаров, работ и услуг для обеспечения государственных (муниципальных) нужд</v>
      </c>
      <c r="B69" s="69" t="str">
        <f>Прил.4!C46</f>
        <v>01</v>
      </c>
      <c r="C69" s="69" t="str">
        <f>Прил.4!D46</f>
        <v>04</v>
      </c>
      <c r="D69" s="69" t="str">
        <f>Прил.4!E46</f>
        <v>9400003030</v>
      </c>
      <c r="E69" s="69" t="str">
        <f>Прил.4!F46</f>
        <v>200</v>
      </c>
      <c r="F69" s="121">
        <f>Прил.4!N46</f>
        <v>0</v>
      </c>
      <c r="G69" s="121">
        <f>Прил.4!O46</f>
        <v>0</v>
      </c>
      <c r="H69" s="121">
        <f>Прил.4!P46</f>
        <v>0</v>
      </c>
      <c r="I69" s="172" t="str">
        <f t="shared" si="0"/>
        <v xml:space="preserve"> </v>
      </c>
    </row>
    <row r="70" spans="1:9" s="75" customFormat="1" ht="26.1" hidden="1" customHeight="1" x14ac:dyDescent="0.2">
      <c r="A70" s="95" t="str">
        <f>Прил.4!A47</f>
        <v xml:space="preserve">Иные закупки товаров, работ и услуг для обеспечения государственных (муниципальных) нужд
</v>
      </c>
      <c r="B70" s="70" t="str">
        <f>Прил.4!C47</f>
        <v>01</v>
      </c>
      <c r="C70" s="70" t="str">
        <f>Прил.4!D47</f>
        <v>04</v>
      </c>
      <c r="D70" s="70" t="str">
        <f>Прил.4!E47</f>
        <v>9400003030</v>
      </c>
      <c r="E70" s="70" t="str">
        <f>Прил.4!F47</f>
        <v>240</v>
      </c>
      <c r="F70" s="122">
        <f>Прил.4!N47</f>
        <v>0</v>
      </c>
      <c r="G70" s="122">
        <f>Прил.4!O47</f>
        <v>0</v>
      </c>
      <c r="H70" s="122">
        <f>Прил.4!P47</f>
        <v>0</v>
      </c>
      <c r="I70" s="172" t="str">
        <f t="shared" si="0"/>
        <v xml:space="preserve"> </v>
      </c>
    </row>
    <row r="71" spans="1:9" s="249" customFormat="1" ht="42.75" hidden="1" customHeight="1" x14ac:dyDescent="0.2">
      <c r="A71" s="240" t="str">
        <f>Прил.4!A58</f>
        <v>Расходы на повышение оплаты труда отдельным категориям работников бюджетной сферы осуществляемые за счет иных дотаций, предоставляемых из краевого бюджета с установлением условий их предоставления</v>
      </c>
      <c r="B71" s="241" t="str">
        <f>Прил.4!C58</f>
        <v>01</v>
      </c>
      <c r="C71" s="241" t="str">
        <f>Прил.4!D58</f>
        <v>04</v>
      </c>
      <c r="D71" s="241" t="str">
        <f>Прил.4!E58</f>
        <v>9400009850</v>
      </c>
      <c r="E71" s="241">
        <f>Прил.4!F58</f>
        <v>0</v>
      </c>
      <c r="F71" s="248">
        <f>Прил.4!N58</f>
        <v>0</v>
      </c>
      <c r="G71" s="248">
        <f>Прил.4!O58</f>
        <v>0</v>
      </c>
      <c r="H71" s="248">
        <f>Прил.4!P58</f>
        <v>0</v>
      </c>
      <c r="I71" s="172" t="str">
        <f t="shared" si="0"/>
        <v xml:space="preserve"> </v>
      </c>
    </row>
    <row r="72" spans="1:9" s="249" customFormat="1" ht="44.25" hidden="1" customHeight="1" x14ac:dyDescent="0.2">
      <c r="A72" s="240" t="str">
        <f>Прил.4!A59</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72" s="241" t="str">
        <f>Прил.4!C59</f>
        <v>01</v>
      </c>
      <c r="C72" s="241" t="str">
        <f>Прил.4!D59</f>
        <v>04</v>
      </c>
      <c r="D72" s="241" t="str">
        <f>Прил.4!E59</f>
        <v>9400009850</v>
      </c>
      <c r="E72" s="241" t="str">
        <f>Прил.4!F59</f>
        <v>100</v>
      </c>
      <c r="F72" s="248">
        <f>Прил.4!N59</f>
        <v>0</v>
      </c>
      <c r="G72" s="248">
        <f>Прил.4!O59</f>
        <v>0</v>
      </c>
      <c r="H72" s="248">
        <f>Прил.4!P59</f>
        <v>0</v>
      </c>
      <c r="I72" s="172" t="str">
        <f t="shared" si="0"/>
        <v xml:space="preserve"> </v>
      </c>
    </row>
    <row r="73" spans="1:9" s="75" customFormat="1" ht="16.5" hidden="1" customHeight="1" x14ac:dyDescent="0.2">
      <c r="A73" s="95" t="str">
        <f>Прил.4!A60</f>
        <v>Расходы на выплаты персоналу государственных (муниципальных) органов</v>
      </c>
      <c r="B73" s="70" t="str">
        <f>Прил.4!C60</f>
        <v>01</v>
      </c>
      <c r="C73" s="70" t="str">
        <f>Прил.4!D60</f>
        <v>04</v>
      </c>
      <c r="D73" s="70" t="str">
        <f>Прил.4!E60</f>
        <v>9400009850</v>
      </c>
      <c r="E73" s="70" t="str">
        <f>Прил.4!F60</f>
        <v>120</v>
      </c>
      <c r="F73" s="122">
        <f>Прил.4!N60</f>
        <v>0</v>
      </c>
      <c r="G73" s="122">
        <f>Прил.4!O60</f>
        <v>0</v>
      </c>
      <c r="H73" s="122">
        <f>Прил.4!P60</f>
        <v>0</v>
      </c>
      <c r="I73" s="172" t="str">
        <f t="shared" si="0"/>
        <v xml:space="preserve"> </v>
      </c>
    </row>
    <row r="74" spans="1:9" s="80" customFormat="1" ht="25.5" x14ac:dyDescent="0.2">
      <c r="A74" s="93" t="str">
        <f>Прил.4!A627</f>
        <v>Обеспечение деятельности финансовых, налоговых и таможенных органов и органов финансового (финансово-бюджетного) надзора</v>
      </c>
      <c r="B74" s="94" t="str">
        <f>Прил.4!C627</f>
        <v>01</v>
      </c>
      <c r="C74" s="94" t="str">
        <f>Прил.4!D627</f>
        <v>06</v>
      </c>
      <c r="D74" s="147"/>
      <c r="E74" s="147"/>
      <c r="F74" s="125">
        <f>Прил.4!N627</f>
        <v>20709190.809999999</v>
      </c>
      <c r="G74" s="125">
        <f>Прил.4!O627</f>
        <v>22709190.809999999</v>
      </c>
      <c r="H74" s="125">
        <f>Прил.4!P627</f>
        <v>24709190.809999999</v>
      </c>
      <c r="I74" s="172">
        <f t="shared" si="0"/>
        <v>1</v>
      </c>
    </row>
    <row r="75" spans="1:9" x14ac:dyDescent="0.2">
      <c r="A75" s="64" t="str">
        <f>Прил.4!A628</f>
        <v>Непрограммные расходы муниципального образования</v>
      </c>
      <c r="B75" s="69" t="str">
        <f>Прил.4!C628</f>
        <v>01</v>
      </c>
      <c r="C75" s="69" t="str">
        <f>Прил.4!D628</f>
        <v>06</v>
      </c>
      <c r="D75" s="69" t="str">
        <f>Прил.4!E628</f>
        <v>9400000000</v>
      </c>
      <c r="E75" s="69"/>
      <c r="F75" s="121">
        <f>Прил.4!N628</f>
        <v>20709190.809999999</v>
      </c>
      <c r="G75" s="121">
        <f>Прил.4!O628</f>
        <v>22709190.809999999</v>
      </c>
      <c r="H75" s="121">
        <f>Прил.4!P628</f>
        <v>24709190.809999999</v>
      </c>
      <c r="I75" s="172">
        <f t="shared" ref="I75:I138" si="1">IF(SUM(F75:H75)&gt;0,1," ")</f>
        <v>1</v>
      </c>
    </row>
    <row r="76" spans="1:9" x14ac:dyDescent="0.2">
      <c r="A76" s="64" t="str">
        <f>Прил.4!A629</f>
        <v>Центральный аппарат</v>
      </c>
      <c r="B76" s="69" t="str">
        <f>Прил.4!C629</f>
        <v>01</v>
      </c>
      <c r="C76" s="69" t="str">
        <f>Прил.4!D629</f>
        <v>06</v>
      </c>
      <c r="D76" s="69" t="str">
        <f>Прил.4!E629</f>
        <v>9400001030</v>
      </c>
      <c r="E76" s="69"/>
      <c r="F76" s="121">
        <f>Прил.4!N629</f>
        <v>12867909.52</v>
      </c>
      <c r="G76" s="121">
        <f>Прил.4!O629</f>
        <v>14867909.52</v>
      </c>
      <c r="H76" s="121">
        <f>Прил.4!P629</f>
        <v>16867909.52</v>
      </c>
      <c r="I76" s="172">
        <f t="shared" si="1"/>
        <v>1</v>
      </c>
    </row>
    <row r="77" spans="1:9" ht="38.25" x14ac:dyDescent="0.2">
      <c r="A77" s="64" t="str">
        <f>Прил.4!A630</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77" s="69" t="str">
        <f>Прил.4!C630</f>
        <v>01</v>
      </c>
      <c r="C77" s="69" t="str">
        <f>Прил.4!D630</f>
        <v>06</v>
      </c>
      <c r="D77" s="69" t="str">
        <f>Прил.4!E630</f>
        <v>9400001030</v>
      </c>
      <c r="E77" s="69" t="str">
        <f>Прил.4!F630</f>
        <v>100</v>
      </c>
      <c r="F77" s="121">
        <f>Прил.4!N630</f>
        <v>12147322.07</v>
      </c>
      <c r="G77" s="121">
        <f>Прил.4!O630</f>
        <v>14147322.07</v>
      </c>
      <c r="H77" s="121">
        <f>Прил.4!P630</f>
        <v>16147322.07</v>
      </c>
      <c r="I77" s="172">
        <f t="shared" si="1"/>
        <v>1</v>
      </c>
    </row>
    <row r="78" spans="1:9" s="75" customFormat="1" x14ac:dyDescent="0.2">
      <c r="A78" s="95" t="str">
        <f>Прил.4!A631</f>
        <v>Расходы на выплаты персоналу государственных (муниципальных) органов</v>
      </c>
      <c r="B78" s="70" t="str">
        <f>Прил.4!C631</f>
        <v>01</v>
      </c>
      <c r="C78" s="70" t="str">
        <f>Прил.4!D631</f>
        <v>06</v>
      </c>
      <c r="D78" s="70" t="str">
        <f>Прил.4!E631</f>
        <v>9400001030</v>
      </c>
      <c r="E78" s="70" t="str">
        <f>Прил.4!F631</f>
        <v>120</v>
      </c>
      <c r="F78" s="122">
        <f>Прил.4!N631</f>
        <v>12147322.07</v>
      </c>
      <c r="G78" s="122">
        <f>Прил.4!O631</f>
        <v>14147322.07</v>
      </c>
      <c r="H78" s="122">
        <f>Прил.4!P631</f>
        <v>16147322.07</v>
      </c>
      <c r="I78" s="172">
        <f t="shared" si="1"/>
        <v>1</v>
      </c>
    </row>
    <row r="79" spans="1:9" x14ac:dyDescent="0.2">
      <c r="A79" s="64" t="str">
        <f>Прил.4!A632</f>
        <v>Закупка товаров, работ и услуг для обеспечения государственных (муниципальных) нужд</v>
      </c>
      <c r="B79" s="69" t="str">
        <f>Прил.4!C632</f>
        <v>01</v>
      </c>
      <c r="C79" s="69" t="str">
        <f>Прил.4!D632</f>
        <v>06</v>
      </c>
      <c r="D79" s="69" t="str">
        <f>Прил.4!E632</f>
        <v>9400001030</v>
      </c>
      <c r="E79" s="69" t="str">
        <f>Прил.4!F632</f>
        <v>200</v>
      </c>
      <c r="F79" s="121">
        <f>Прил.4!N632</f>
        <v>717587.45</v>
      </c>
      <c r="G79" s="121">
        <f>Прил.4!O632</f>
        <v>717587.45</v>
      </c>
      <c r="H79" s="121">
        <f>Прил.4!P632</f>
        <v>717587.45</v>
      </c>
      <c r="I79" s="172">
        <f t="shared" si="1"/>
        <v>1</v>
      </c>
    </row>
    <row r="80" spans="1:9" s="75" customFormat="1" ht="14.25" customHeight="1" x14ac:dyDescent="0.2">
      <c r="A80" s="95" t="str">
        <f>Прил.4!A633</f>
        <v xml:space="preserve">Иные закупки товаров, работ и услуг для обеспечения государственных (муниципальных) нужд
</v>
      </c>
      <c r="B80" s="70" t="str">
        <f>Прил.4!C633</f>
        <v>01</v>
      </c>
      <c r="C80" s="70" t="str">
        <f>Прил.4!D633</f>
        <v>06</v>
      </c>
      <c r="D80" s="70" t="str">
        <f>Прил.4!E633</f>
        <v>9400001030</v>
      </c>
      <c r="E80" s="70" t="str">
        <f>Прил.4!F633</f>
        <v>240</v>
      </c>
      <c r="F80" s="122">
        <f>Прил.4!N633</f>
        <v>717587.45</v>
      </c>
      <c r="G80" s="122">
        <f>Прил.4!O633</f>
        <v>717587.45</v>
      </c>
      <c r="H80" s="122">
        <f>Прил.4!P633</f>
        <v>717587.45</v>
      </c>
      <c r="I80" s="172">
        <f t="shared" si="1"/>
        <v>1</v>
      </c>
    </row>
    <row r="81" spans="1:9" x14ac:dyDescent="0.2">
      <c r="A81" s="64" t="str">
        <f>Прил.4!A634</f>
        <v>Иные бюджетные ассигнования</v>
      </c>
      <c r="B81" s="69" t="str">
        <f>Прил.4!C634</f>
        <v>01</v>
      </c>
      <c r="C81" s="69" t="str">
        <f>Прил.4!D634</f>
        <v>06</v>
      </c>
      <c r="D81" s="69" t="str">
        <f>Прил.4!E634</f>
        <v>9400001030</v>
      </c>
      <c r="E81" s="69" t="str">
        <f>Прил.4!F634</f>
        <v>800</v>
      </c>
      <c r="F81" s="121">
        <f>Прил.4!N634</f>
        <v>3000</v>
      </c>
      <c r="G81" s="121">
        <f>Прил.4!O634</f>
        <v>3000</v>
      </c>
      <c r="H81" s="121">
        <f>Прил.4!P634</f>
        <v>3000</v>
      </c>
      <c r="I81" s="172">
        <f t="shared" si="1"/>
        <v>1</v>
      </c>
    </row>
    <row r="82" spans="1:9" s="75" customFormat="1" x14ac:dyDescent="0.2">
      <c r="A82" s="95" t="str">
        <f>Прил.4!A635</f>
        <v>Уплата налогов, сборов и иных платежей</v>
      </c>
      <c r="B82" s="70" t="str">
        <f>Прил.4!C635</f>
        <v>01</v>
      </c>
      <c r="C82" s="70" t="str">
        <f>Прил.4!D635</f>
        <v>06</v>
      </c>
      <c r="D82" s="70" t="str">
        <f>Прил.4!E635</f>
        <v>9400001030</v>
      </c>
      <c r="E82" s="70" t="str">
        <f>Прил.4!F635</f>
        <v>850</v>
      </c>
      <c r="F82" s="122">
        <f>Прил.4!N635</f>
        <v>3000</v>
      </c>
      <c r="G82" s="122">
        <f>Прил.4!O635</f>
        <v>3000</v>
      </c>
      <c r="H82" s="122">
        <f>Прил.4!P635</f>
        <v>3000</v>
      </c>
      <c r="I82" s="172">
        <f t="shared" si="1"/>
        <v>1</v>
      </c>
    </row>
    <row r="83" spans="1:9" ht="41.25" customHeight="1" x14ac:dyDescent="0.2">
      <c r="A83" s="64" t="str">
        <f>Прил.4!A636</f>
        <v xml:space="preserve">Обеспечение увеличения ежемесячного денежного поощрения выборных должностных лиц, лиц, замещающих иные муниципальные должности, муниципальных служащих и увеличения единовременной выплаты при предоставлении ежегодного оплачиваемого отпуска муниципальным служащим </v>
      </c>
      <c r="B83" s="69" t="str">
        <f>Прил.4!C636</f>
        <v>01</v>
      </c>
      <c r="C83" s="69" t="str">
        <f>Прил.4!D636</f>
        <v>06</v>
      </c>
      <c r="D83" s="69" t="str">
        <f>Прил.4!E636</f>
        <v>9400001040</v>
      </c>
      <c r="E83" s="69"/>
      <c r="F83" s="121">
        <f>Прил.4!N636</f>
        <v>7841281.29</v>
      </c>
      <c r="G83" s="121">
        <f>Прил.4!O636</f>
        <v>7841281.29</v>
      </c>
      <c r="H83" s="121">
        <f>Прил.4!P636</f>
        <v>7841281.29</v>
      </c>
      <c r="I83" s="172">
        <f t="shared" si="1"/>
        <v>1</v>
      </c>
    </row>
    <row r="84" spans="1:9" ht="38.25" x14ac:dyDescent="0.2">
      <c r="A84" s="64" t="str">
        <f>Прил.4!A637</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84" s="69" t="str">
        <f>Прил.4!C637</f>
        <v>01</v>
      </c>
      <c r="C84" s="69" t="str">
        <f>Прил.4!D637</f>
        <v>06</v>
      </c>
      <c r="D84" s="69" t="str">
        <f>Прил.4!E637</f>
        <v>9400001040</v>
      </c>
      <c r="E84" s="69" t="str">
        <f>Прил.4!F637</f>
        <v>100</v>
      </c>
      <c r="F84" s="121">
        <f>Прил.4!N637</f>
        <v>7841281.29</v>
      </c>
      <c r="G84" s="121">
        <f>Прил.4!O637</f>
        <v>7841281.29</v>
      </c>
      <c r="H84" s="121">
        <f>Прил.4!P637</f>
        <v>7841281.29</v>
      </c>
      <c r="I84" s="172">
        <f t="shared" si="1"/>
        <v>1</v>
      </c>
    </row>
    <row r="85" spans="1:9" s="75" customFormat="1" ht="12.75" customHeight="1" x14ac:dyDescent="0.2">
      <c r="A85" s="95" t="str">
        <f>Прил.4!A638</f>
        <v>Расходы на выплаты персоналу государственных (муниципальных) органов</v>
      </c>
      <c r="B85" s="70" t="str">
        <f>Прил.4!C638</f>
        <v>01</v>
      </c>
      <c r="C85" s="70" t="str">
        <f>Прил.4!D638</f>
        <v>06</v>
      </c>
      <c r="D85" s="70" t="str">
        <f>Прил.4!E638</f>
        <v>9400001040</v>
      </c>
      <c r="E85" s="70" t="str">
        <f>Прил.4!F638</f>
        <v>120</v>
      </c>
      <c r="F85" s="122">
        <f>Прил.4!N638</f>
        <v>7841281.29</v>
      </c>
      <c r="G85" s="122">
        <f>Прил.4!O638</f>
        <v>7841281.29</v>
      </c>
      <c r="H85" s="122">
        <f>Прил.4!P638</f>
        <v>7841281.29</v>
      </c>
      <c r="I85" s="172">
        <f t="shared" si="1"/>
        <v>1</v>
      </c>
    </row>
    <row r="86" spans="1:9" ht="51" hidden="1" x14ac:dyDescent="0.2">
      <c r="A86" s="104" t="str">
        <f>Прил.4!A639</f>
        <v>Расходы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v>
      </c>
      <c r="B86" s="69" t="str">
        <f>Прил.4!C639</f>
        <v>01</v>
      </c>
      <c r="C86" s="69" t="str">
        <f>Прил.4!D639</f>
        <v>06</v>
      </c>
      <c r="D86" s="69" t="str">
        <f>Прил.4!E639</f>
        <v>9400010360</v>
      </c>
      <c r="E86" s="69"/>
      <c r="F86" s="121">
        <f>Прил.4!N639</f>
        <v>0</v>
      </c>
      <c r="G86" s="121">
        <f>Прил.4!O639</f>
        <v>0</v>
      </c>
      <c r="H86" s="121">
        <f>Прил.4!P639</f>
        <v>0</v>
      </c>
      <c r="I86" s="172" t="str">
        <f t="shared" si="1"/>
        <v xml:space="preserve"> </v>
      </c>
    </row>
    <row r="87" spans="1:9" ht="38.25" hidden="1" x14ac:dyDescent="0.2">
      <c r="A87" s="104" t="str">
        <f>Прил.4!A640</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87" s="69" t="str">
        <f>Прил.4!C640</f>
        <v>01</v>
      </c>
      <c r="C87" s="69" t="str">
        <f>Прил.4!D640</f>
        <v>06</v>
      </c>
      <c r="D87" s="69" t="str">
        <f>Прил.4!E640</f>
        <v>9400010360</v>
      </c>
      <c r="E87" s="69" t="str">
        <f>Прил.4!F640</f>
        <v>100</v>
      </c>
      <c r="F87" s="121">
        <f>Прил.4!N640</f>
        <v>0</v>
      </c>
      <c r="G87" s="121">
        <f>Прил.4!O640</f>
        <v>0</v>
      </c>
      <c r="H87" s="121">
        <f>Прил.4!P640</f>
        <v>0</v>
      </c>
      <c r="I87" s="172" t="str">
        <f t="shared" si="1"/>
        <v xml:space="preserve"> </v>
      </c>
    </row>
    <row r="88" spans="1:9" s="75" customFormat="1" hidden="1" x14ac:dyDescent="0.2">
      <c r="A88" s="105" t="str">
        <f>Прил.4!A641</f>
        <v>Расходы на выплаты персоналу государственных (муниципальных) органов</v>
      </c>
      <c r="B88" s="70" t="str">
        <f>Прил.4!C641</f>
        <v>01</v>
      </c>
      <c r="C88" s="70" t="str">
        <f>Прил.4!D641</f>
        <v>06</v>
      </c>
      <c r="D88" s="70" t="str">
        <f>Прил.4!E641</f>
        <v>9400010360</v>
      </c>
      <c r="E88" s="70" t="str">
        <f>Прил.4!F641</f>
        <v>120</v>
      </c>
      <c r="F88" s="122">
        <f>Прил.4!N641</f>
        <v>0</v>
      </c>
      <c r="G88" s="122">
        <f>Прил.4!O641</f>
        <v>0</v>
      </c>
      <c r="H88" s="122">
        <f>Прил.4!P641</f>
        <v>0</v>
      </c>
      <c r="I88" s="172" t="str">
        <f t="shared" si="1"/>
        <v xml:space="preserve"> </v>
      </c>
    </row>
    <row r="89" spans="1:9" ht="25.5" hidden="1" x14ac:dyDescent="0.2">
      <c r="A89" s="104" t="str">
        <f>Прил.4!A642</f>
        <v>Расходы на повышение размеров оплаты труда работников бюджетной сферы Красноярского края с 1 января 2018 года на 4 процента</v>
      </c>
      <c r="B89" s="148" t="s">
        <v>138</v>
      </c>
      <c r="C89" s="69" t="str">
        <f>Прил.4!D642</f>
        <v>06</v>
      </c>
      <c r="D89" s="69" t="str">
        <f>Прил.4!E642</f>
        <v>9400010470</v>
      </c>
      <c r="E89" s="69"/>
      <c r="F89" s="121">
        <f>Прил.4!N642</f>
        <v>0</v>
      </c>
      <c r="G89" s="121">
        <f>Прил.4!O642</f>
        <v>0</v>
      </c>
      <c r="H89" s="121">
        <f>Прил.4!P642</f>
        <v>0</v>
      </c>
      <c r="I89" s="172" t="str">
        <f t="shared" si="1"/>
        <v xml:space="preserve"> </v>
      </c>
    </row>
    <row r="90" spans="1:9" ht="38.25" hidden="1" x14ac:dyDescent="0.2">
      <c r="A90" s="104" t="str">
        <f>Прил.4!A643</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90" s="148" t="s">
        <v>138</v>
      </c>
      <c r="C90" s="69" t="str">
        <f>Прил.4!D643</f>
        <v>06</v>
      </c>
      <c r="D90" s="69" t="str">
        <f>Прил.4!E643</f>
        <v>9400010470</v>
      </c>
      <c r="E90" s="69" t="str">
        <f>Прил.4!F643</f>
        <v>100</v>
      </c>
      <c r="F90" s="121">
        <f>Прил.4!N643</f>
        <v>0</v>
      </c>
      <c r="G90" s="121">
        <f>Прил.4!O643</f>
        <v>0</v>
      </c>
      <c r="H90" s="121">
        <f>Прил.4!P643</f>
        <v>0</v>
      </c>
      <c r="I90" s="172" t="str">
        <f t="shared" si="1"/>
        <v xml:space="preserve"> </v>
      </c>
    </row>
    <row r="91" spans="1:9" s="75" customFormat="1" hidden="1" x14ac:dyDescent="0.2">
      <c r="A91" s="105" t="str">
        <f>Прил.4!A644</f>
        <v>Расходы на выплаты персоналу государственных (муниципальных) органов</v>
      </c>
      <c r="B91" s="150" t="s">
        <v>138</v>
      </c>
      <c r="C91" s="70" t="str">
        <f>Прил.4!D644</f>
        <v>06</v>
      </c>
      <c r="D91" s="70" t="str">
        <f>Прил.4!E644</f>
        <v>9400010470</v>
      </c>
      <c r="E91" s="70" t="str">
        <f>Прил.4!F644</f>
        <v>120</v>
      </c>
      <c r="F91" s="122">
        <f>Прил.4!N644</f>
        <v>0</v>
      </c>
      <c r="G91" s="207">
        <f>G95</f>
        <v>0</v>
      </c>
      <c r="H91" s="207">
        <f>H95</f>
        <v>0</v>
      </c>
      <c r="I91" s="172" t="str">
        <f t="shared" si="1"/>
        <v xml:space="preserve"> </v>
      </c>
    </row>
    <row r="92" spans="1:9" ht="38.25" hidden="1" x14ac:dyDescent="0.2">
      <c r="A92" s="104" t="str">
        <f>Прил.4!A645</f>
        <v>Расходы на повышение оплаты труда отдельным категориям работников бюджетной сферы осуществляемые за счет иных дотаций, предоставляемых из краевого бюджета с установлением условий их предоставления</v>
      </c>
      <c r="B92" s="148" t="s">
        <v>138</v>
      </c>
      <c r="C92" s="69" t="str">
        <f>Прил.4!D645</f>
        <v>06</v>
      </c>
      <c r="D92" s="69" t="str">
        <f>Прил.4!E645</f>
        <v>9400009850</v>
      </c>
      <c r="E92" s="69"/>
      <c r="F92" s="121">
        <f>Прил.4!N645</f>
        <v>0</v>
      </c>
      <c r="G92" s="121">
        <f>Прил.4!O645</f>
        <v>0</v>
      </c>
      <c r="H92" s="121">
        <f>Прил.4!P645</f>
        <v>0</v>
      </c>
      <c r="I92" s="172" t="str">
        <f t="shared" si="1"/>
        <v xml:space="preserve"> </v>
      </c>
    </row>
    <row r="93" spans="1:9" ht="38.25" hidden="1" x14ac:dyDescent="0.2">
      <c r="A93" s="104" t="str">
        <f>Прил.4!A646</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93" s="148" t="s">
        <v>138</v>
      </c>
      <c r="C93" s="69" t="str">
        <f>Прил.4!D646</f>
        <v>06</v>
      </c>
      <c r="D93" s="69" t="str">
        <f>Прил.4!E646</f>
        <v>9400009850</v>
      </c>
      <c r="E93" s="69" t="str">
        <f>Прил.4!F646</f>
        <v>100</v>
      </c>
      <c r="F93" s="121">
        <f>Прил.4!N646</f>
        <v>0</v>
      </c>
      <c r="G93" s="121">
        <f>Прил.4!O646</f>
        <v>0</v>
      </c>
      <c r="H93" s="121">
        <f>Прил.4!P646</f>
        <v>0</v>
      </c>
      <c r="I93" s="172" t="str">
        <f t="shared" si="1"/>
        <v xml:space="preserve"> </v>
      </c>
    </row>
    <row r="94" spans="1:9" s="75" customFormat="1" hidden="1" x14ac:dyDescent="0.2">
      <c r="A94" s="105" t="str">
        <f>Прил.4!A647</f>
        <v>Расходы на выплаты персоналу государственных (муниципальных) органов</v>
      </c>
      <c r="B94" s="150" t="s">
        <v>138</v>
      </c>
      <c r="C94" s="70" t="str">
        <f>Прил.4!D647</f>
        <v>06</v>
      </c>
      <c r="D94" s="70" t="str">
        <f>Прил.4!E647</f>
        <v>9400009850</v>
      </c>
      <c r="E94" s="70" t="str">
        <f>Прил.4!F647</f>
        <v>120</v>
      </c>
      <c r="F94" s="122">
        <f>Прил.4!N647</f>
        <v>0</v>
      </c>
      <c r="G94" s="207">
        <f>G98</f>
        <v>0</v>
      </c>
      <c r="H94" s="207">
        <f>H98</f>
        <v>0</v>
      </c>
      <c r="I94" s="172" t="str">
        <f t="shared" si="1"/>
        <v xml:space="preserve"> </v>
      </c>
    </row>
    <row r="95" spans="1:9" s="80" customFormat="1" hidden="1" x14ac:dyDescent="0.2">
      <c r="A95" s="93" t="str">
        <f>Прил.4!A53</f>
        <v>Обеспечение проведения выборов и референдумов</v>
      </c>
      <c r="B95" s="94" t="str">
        <f>Прил.4!C53</f>
        <v>01</v>
      </c>
      <c r="C95" s="94" t="str">
        <f>Прил.4!D53</f>
        <v>07</v>
      </c>
      <c r="D95" s="147"/>
      <c r="E95" s="147"/>
      <c r="F95" s="125">
        <f>Прил.4!N53</f>
        <v>0</v>
      </c>
      <c r="G95" s="125">
        <f>Прил.4!O53</f>
        <v>0</v>
      </c>
      <c r="H95" s="125">
        <f>Прил.4!P53</f>
        <v>0</v>
      </c>
      <c r="I95" s="172" t="str">
        <f t="shared" si="1"/>
        <v xml:space="preserve"> </v>
      </c>
    </row>
    <row r="96" spans="1:9" hidden="1" x14ac:dyDescent="0.2">
      <c r="A96" s="64" t="str">
        <f>Прил.4!A54</f>
        <v>Непрограммные расходы</v>
      </c>
      <c r="B96" s="69" t="str">
        <f>Прил.4!C54</f>
        <v>01</v>
      </c>
      <c r="C96" s="69" t="str">
        <f>Прил.4!D54</f>
        <v>07</v>
      </c>
      <c r="D96" s="69" t="str">
        <f>Прил.4!E54</f>
        <v>9400000000</v>
      </c>
      <c r="E96" s="148"/>
      <c r="F96" s="121">
        <f>Прил.4!N54</f>
        <v>0</v>
      </c>
      <c r="G96" s="121">
        <f>Прил.4!O54</f>
        <v>0</v>
      </c>
      <c r="H96" s="121">
        <f>Прил.4!P54</f>
        <v>0</v>
      </c>
      <c r="I96" s="172" t="str">
        <f t="shared" si="1"/>
        <v xml:space="preserve"> </v>
      </c>
    </row>
    <row r="97" spans="1:12" hidden="1" x14ac:dyDescent="0.2">
      <c r="A97" s="64" t="str">
        <f>Прил.4!A55</f>
        <v>Обеспечение проведения выборов и референдумов</v>
      </c>
      <c r="B97" s="69" t="str">
        <f>Прил.4!C55</f>
        <v>01</v>
      </c>
      <c r="C97" s="69" t="str">
        <f>Прил.4!D55</f>
        <v>07</v>
      </c>
      <c r="D97" s="69" t="str">
        <f>Прил.4!E55</f>
        <v>9400001020</v>
      </c>
      <c r="E97" s="148"/>
      <c r="F97" s="121">
        <f>Прил.4!N55</f>
        <v>0</v>
      </c>
      <c r="G97" s="121">
        <f>Прил.4!O55</f>
        <v>0</v>
      </c>
      <c r="H97" s="121">
        <f>Прил.4!P55</f>
        <v>0</v>
      </c>
      <c r="I97" s="172" t="str">
        <f t="shared" si="1"/>
        <v xml:space="preserve"> </v>
      </c>
    </row>
    <row r="98" spans="1:12" hidden="1" x14ac:dyDescent="0.2">
      <c r="A98" s="64" t="str">
        <f>Прил.4!A56</f>
        <v>Иные бюджетные ассигнования</v>
      </c>
      <c r="B98" s="69" t="str">
        <f>Прил.4!C56</f>
        <v>01</v>
      </c>
      <c r="C98" s="69" t="str">
        <f>Прил.4!D56</f>
        <v>07</v>
      </c>
      <c r="D98" s="69" t="str">
        <f>Прил.4!E56</f>
        <v>9400001020</v>
      </c>
      <c r="E98" s="69" t="str">
        <f>Прил.4!F56</f>
        <v>800</v>
      </c>
      <c r="F98" s="121">
        <f>Прил.4!N56</f>
        <v>0</v>
      </c>
      <c r="G98" s="121">
        <f>Прил.4!O56</f>
        <v>0</v>
      </c>
      <c r="H98" s="121">
        <f>Прил.4!P56</f>
        <v>0</v>
      </c>
      <c r="I98" s="172" t="str">
        <f t="shared" si="1"/>
        <v xml:space="preserve"> </v>
      </c>
    </row>
    <row r="99" spans="1:12" s="75" customFormat="1" hidden="1" x14ac:dyDescent="0.2">
      <c r="A99" s="95" t="str">
        <f>Прил.4!A57</f>
        <v>Специальные расходы</v>
      </c>
      <c r="B99" s="70" t="str">
        <f>Прил.4!C57</f>
        <v>01</v>
      </c>
      <c r="C99" s="70" t="str">
        <f>Прил.4!D57</f>
        <v>07</v>
      </c>
      <c r="D99" s="70" t="str">
        <f>Прил.4!E57</f>
        <v>9400001020</v>
      </c>
      <c r="E99" s="70" t="str">
        <f>Прил.4!F57</f>
        <v>880</v>
      </c>
      <c r="F99" s="122">
        <f>Прил.4!N57</f>
        <v>0</v>
      </c>
      <c r="G99" s="122">
        <f>Прил.4!O57</f>
        <v>0</v>
      </c>
      <c r="H99" s="122">
        <f>Прил.4!P57</f>
        <v>0</v>
      </c>
      <c r="I99" s="172" t="str">
        <f t="shared" si="1"/>
        <v xml:space="preserve"> </v>
      </c>
    </row>
    <row r="100" spans="1:12" s="80" customFormat="1" x14ac:dyDescent="0.2">
      <c r="A100" s="93" t="str">
        <f>Прил.4!A648</f>
        <v>Резервные фонды</v>
      </c>
      <c r="B100" s="94" t="str">
        <f>Прил.4!C648</f>
        <v>01</v>
      </c>
      <c r="C100" s="94" t="str">
        <f>Прил.4!D648</f>
        <v>11</v>
      </c>
      <c r="D100" s="94"/>
      <c r="E100" s="147"/>
      <c r="F100" s="125">
        <f>Прил.4!N648</f>
        <v>400000</v>
      </c>
      <c r="G100" s="125">
        <f>Прил.4!O648</f>
        <v>400000</v>
      </c>
      <c r="H100" s="125">
        <f>Прил.4!P648</f>
        <v>400000</v>
      </c>
      <c r="I100" s="172">
        <f t="shared" si="1"/>
        <v>1</v>
      </c>
    </row>
    <row r="101" spans="1:12" x14ac:dyDescent="0.2">
      <c r="A101" s="64" t="str">
        <f>Прил.4!A649</f>
        <v>Непрограммные расходы муниципального образования</v>
      </c>
      <c r="B101" s="69" t="str">
        <f>Прил.4!C649</f>
        <v>01</v>
      </c>
      <c r="C101" s="69" t="str">
        <f>Прил.4!D649</f>
        <v>11</v>
      </c>
      <c r="D101" s="69" t="str">
        <f>Прил.4!E649</f>
        <v>9400000000</v>
      </c>
      <c r="E101" s="148"/>
      <c r="F101" s="121">
        <f>Прил.4!N649</f>
        <v>400000</v>
      </c>
      <c r="G101" s="121">
        <f>Прил.4!O649</f>
        <v>400000</v>
      </c>
      <c r="H101" s="121">
        <f>Прил.4!P649</f>
        <v>400000</v>
      </c>
      <c r="I101" s="172">
        <f t="shared" si="1"/>
        <v>1</v>
      </c>
    </row>
    <row r="102" spans="1:12" x14ac:dyDescent="0.2">
      <c r="A102" s="64" t="str">
        <f>Прил.4!A650</f>
        <v>Резервный фонд администрации сельского поселения Хатанга</v>
      </c>
      <c r="B102" s="69" t="str">
        <f>Прил.4!C650</f>
        <v>01</v>
      </c>
      <c r="C102" s="69" t="str">
        <f>Прил.4!D650</f>
        <v>11</v>
      </c>
      <c r="D102" s="69" t="str">
        <f>Прил.4!E650</f>
        <v>9400004010</v>
      </c>
      <c r="E102" s="148"/>
      <c r="F102" s="121">
        <f>Прил.4!N650</f>
        <v>400000</v>
      </c>
      <c r="G102" s="121">
        <f>Прил.4!O650</f>
        <v>400000</v>
      </c>
      <c r="H102" s="121">
        <f>Прил.4!P650</f>
        <v>400000</v>
      </c>
      <c r="I102" s="172">
        <f t="shared" si="1"/>
        <v>1</v>
      </c>
    </row>
    <row r="103" spans="1:12" x14ac:dyDescent="0.2">
      <c r="A103" s="64" t="str">
        <f>Прил.4!A651</f>
        <v>Иные бюджетные ассигнования</v>
      </c>
      <c r="B103" s="69" t="str">
        <f>Прил.4!C651</f>
        <v>01</v>
      </c>
      <c r="C103" s="69" t="str">
        <f>Прил.4!D651</f>
        <v>11</v>
      </c>
      <c r="D103" s="69" t="str">
        <f>Прил.4!E651</f>
        <v>9400004010</v>
      </c>
      <c r="E103" s="69" t="str">
        <f>Прил.4!F651</f>
        <v>800</v>
      </c>
      <c r="F103" s="121">
        <f>Прил.4!N651</f>
        <v>400000</v>
      </c>
      <c r="G103" s="121">
        <f>Прил.4!O651</f>
        <v>400000</v>
      </c>
      <c r="H103" s="121">
        <f>Прил.4!P651</f>
        <v>400000</v>
      </c>
      <c r="I103" s="172">
        <f t="shared" si="1"/>
        <v>1</v>
      </c>
    </row>
    <row r="104" spans="1:12" s="75" customFormat="1" x14ac:dyDescent="0.2">
      <c r="A104" s="95" t="str">
        <f>Прил.4!A652</f>
        <v>Резервные средства</v>
      </c>
      <c r="B104" s="70" t="str">
        <f>Прил.4!C652</f>
        <v>01</v>
      </c>
      <c r="C104" s="70" t="str">
        <f>Прил.4!D652</f>
        <v>11</v>
      </c>
      <c r="D104" s="70" t="str">
        <f>Прил.4!E652</f>
        <v>9400004010</v>
      </c>
      <c r="E104" s="70" t="str">
        <f>Прил.4!F652</f>
        <v>870</v>
      </c>
      <c r="F104" s="122">
        <f>Прил.4!N652</f>
        <v>400000</v>
      </c>
      <c r="G104" s="122">
        <f>Прил.4!O652</f>
        <v>400000</v>
      </c>
      <c r="H104" s="122">
        <f>Прил.4!P652</f>
        <v>400000</v>
      </c>
      <c r="I104" s="172">
        <f t="shared" si="1"/>
        <v>1</v>
      </c>
    </row>
    <row r="105" spans="1:12" s="80" customFormat="1" x14ac:dyDescent="0.2">
      <c r="A105" s="93" t="str">
        <f>Прил.4!A61</f>
        <v>Другие общегосударственные вопросы</v>
      </c>
      <c r="B105" s="94" t="str">
        <f>Прил.4!C61</f>
        <v>01</v>
      </c>
      <c r="C105" s="94" t="str">
        <f>Прил.4!D61</f>
        <v>13</v>
      </c>
      <c r="D105" s="94"/>
      <c r="E105" s="147"/>
      <c r="F105" s="125">
        <f>F106+F124+F121+F155+F161+F164+F173+F179+F176+F167+F136+F142+F147+F139+F133+F114+F182+F160+F152</f>
        <v>124987275.02</v>
      </c>
      <c r="G105" s="125">
        <f>G106+G124+G121+G155+G161+G164+G173+G179+G176+G167+G136+G142+G147+G139+G133+G114</f>
        <v>46954651.060000002</v>
      </c>
      <c r="H105" s="125">
        <f>H106+H124+H121+H155+H161+H164+H173+H179+H176+H167+H136+H142+H147+H139+H133+H114</f>
        <v>48096111.060000002</v>
      </c>
      <c r="I105" s="172">
        <f t="shared" si="1"/>
        <v>1</v>
      </c>
      <c r="J105" s="174"/>
      <c r="K105" s="174"/>
      <c r="L105" s="174"/>
    </row>
    <row r="106" spans="1:12" ht="15" customHeight="1" x14ac:dyDescent="0.2">
      <c r="A106" s="64" t="str">
        <f>Прил.4!A62</f>
        <v>Непрограммные расходы по осуществлению выполнения государственных полномочий</v>
      </c>
      <c r="B106" s="69" t="str">
        <f>Прил.4!C62</f>
        <v>01</v>
      </c>
      <c r="C106" s="69" t="str">
        <f>Прил.4!D62</f>
        <v>13</v>
      </c>
      <c r="D106" s="69" t="str">
        <f>Прил.4!E62</f>
        <v>9100000000</v>
      </c>
      <c r="E106" s="69"/>
      <c r="F106" s="67">
        <f>Прил.4!N62</f>
        <v>63019</v>
      </c>
      <c r="G106" s="67">
        <f>Прил.4!O62</f>
        <v>63019</v>
      </c>
      <c r="H106" s="67">
        <f>Прил.4!P62</f>
        <v>63019</v>
      </c>
      <c r="I106" s="172">
        <f t="shared" si="1"/>
        <v>1</v>
      </c>
    </row>
    <row r="107" spans="1:12" hidden="1" x14ac:dyDescent="0.2">
      <c r="A107" s="104" t="str">
        <f>Прил.4!A63</f>
        <v>Государственная регистрация актов гражданского состояния</v>
      </c>
      <c r="B107" s="69" t="str">
        <f>Прил.4!C63</f>
        <v>01</v>
      </c>
      <c r="C107" s="69" t="str">
        <f>Прил.4!D63</f>
        <v>13</v>
      </c>
      <c r="D107" s="69" t="str">
        <f>Прил.4!E63</f>
        <v>9100059310</v>
      </c>
      <c r="E107" s="148"/>
      <c r="F107" s="121">
        <f>Прил.4!N63</f>
        <v>0</v>
      </c>
      <c r="G107" s="121">
        <f>Прил.4!O63</f>
        <v>0</v>
      </c>
      <c r="H107" s="121">
        <f>Прил.4!P63</f>
        <v>0</v>
      </c>
      <c r="I107" s="172" t="str">
        <f t="shared" si="1"/>
        <v xml:space="preserve"> </v>
      </c>
    </row>
    <row r="108" spans="1:12" hidden="1" x14ac:dyDescent="0.2">
      <c r="A108" s="64" t="str">
        <f>Прил.4!A64</f>
        <v>Закупка товаров, работ и услуг для обеспечения государственных (муниципальных) нужд</v>
      </c>
      <c r="B108" s="69" t="str">
        <f>Прил.4!C64</f>
        <v>01</v>
      </c>
      <c r="C108" s="69" t="str">
        <f>Прил.4!D64</f>
        <v>13</v>
      </c>
      <c r="D108" s="69" t="str">
        <f>Прил.4!E64</f>
        <v>9100059310</v>
      </c>
      <c r="E108" s="69" t="str">
        <f>Прил.4!F64</f>
        <v>200</v>
      </c>
      <c r="F108" s="121">
        <f>Прил.4!N64</f>
        <v>0</v>
      </c>
      <c r="G108" s="121">
        <f>Прил.4!O64</f>
        <v>0</v>
      </c>
      <c r="H108" s="121">
        <f>Прил.4!P64</f>
        <v>0</v>
      </c>
      <c r="I108" s="172" t="str">
        <f t="shared" si="1"/>
        <v xml:space="preserve"> </v>
      </c>
    </row>
    <row r="109" spans="1:12" s="75" customFormat="1" ht="27.75" hidden="1" customHeight="1" x14ac:dyDescent="0.2">
      <c r="A109" s="208" t="str">
        <f>Прил.4!A65</f>
        <v xml:space="preserve">Иные закупки товаров, работ и услуг для обеспечения государственных (муниципальных) нужд
</v>
      </c>
      <c r="B109" s="70" t="str">
        <f>Прил.4!C65</f>
        <v>01</v>
      </c>
      <c r="C109" s="70" t="str">
        <f>Прил.4!D65</f>
        <v>13</v>
      </c>
      <c r="D109" s="70" t="str">
        <f>Прил.4!E65</f>
        <v>9100059310</v>
      </c>
      <c r="E109" s="70" t="str">
        <f>Прил.4!F65</f>
        <v>240</v>
      </c>
      <c r="F109" s="122">
        <f>Прил.4!N65</f>
        <v>0</v>
      </c>
      <c r="G109" s="122">
        <f>Прил.4!O65</f>
        <v>0</v>
      </c>
      <c r="H109" s="122">
        <f>Прил.4!P65</f>
        <v>0</v>
      </c>
      <c r="I109" s="172" t="str">
        <f t="shared" si="1"/>
        <v xml:space="preserve"> </v>
      </c>
    </row>
    <row r="110" spans="1:12" ht="25.5" x14ac:dyDescent="0.2">
      <c r="A110" s="64" t="str">
        <f>Прил.4!A66</f>
        <v>Осуществление государственных полномочий по созданию и обеспечению деятельности административных комиссий</v>
      </c>
      <c r="B110" s="69" t="str">
        <f>Прил.4!C66</f>
        <v>01</v>
      </c>
      <c r="C110" s="69" t="str">
        <f>Прил.4!D66</f>
        <v>13</v>
      </c>
      <c r="D110" s="69" t="str">
        <f>Прил.4!E66</f>
        <v>9100075140</v>
      </c>
      <c r="E110" s="69"/>
      <c r="F110" s="121">
        <f>Прил.4!N66</f>
        <v>63019</v>
      </c>
      <c r="G110" s="121">
        <f>Прил.4!O66</f>
        <v>63019</v>
      </c>
      <c r="H110" s="121">
        <f>Прил.4!P66</f>
        <v>63019</v>
      </c>
      <c r="I110" s="172">
        <f t="shared" si="1"/>
        <v>1</v>
      </c>
    </row>
    <row r="111" spans="1:12" x14ac:dyDescent="0.2">
      <c r="A111" s="64" t="str">
        <f>Прил.4!A67</f>
        <v>Закупка товаров, работ и услуг для обеспечения государственных (муниципальных) нужд</v>
      </c>
      <c r="B111" s="69" t="str">
        <f>Прил.4!C67</f>
        <v>01</v>
      </c>
      <c r="C111" s="69" t="str">
        <f>Прил.4!D67</f>
        <v>13</v>
      </c>
      <c r="D111" s="69" t="str">
        <f>Прил.4!E67</f>
        <v>9100075140</v>
      </c>
      <c r="E111" s="69" t="str">
        <f>Прил.4!F67</f>
        <v>200</v>
      </c>
      <c r="F111" s="121">
        <f>Прил.4!N67</f>
        <v>63019</v>
      </c>
      <c r="G111" s="121">
        <f>Прил.4!O67</f>
        <v>63019</v>
      </c>
      <c r="H111" s="121">
        <f>Прил.4!P67</f>
        <v>63019</v>
      </c>
      <c r="I111" s="172">
        <f t="shared" si="1"/>
        <v>1</v>
      </c>
    </row>
    <row r="112" spans="1:12" s="75" customFormat="1" ht="14.25" customHeight="1" x14ac:dyDescent="0.2">
      <c r="A112" s="95" t="str">
        <f>Прил.4!A68</f>
        <v xml:space="preserve">Иные закупки товаров, работ и услуг для обеспечения государственных (муниципальных) нужд
</v>
      </c>
      <c r="B112" s="70" t="str">
        <f>Прил.4!C68</f>
        <v>01</v>
      </c>
      <c r="C112" s="70" t="str">
        <f>Прил.4!D68</f>
        <v>13</v>
      </c>
      <c r="D112" s="70" t="str">
        <f>Прил.4!E68</f>
        <v>9100075140</v>
      </c>
      <c r="E112" s="70" t="str">
        <f>Прил.4!F68</f>
        <v>240</v>
      </c>
      <c r="F112" s="122">
        <f>Прил.4!N68</f>
        <v>63019</v>
      </c>
      <c r="G112" s="122">
        <f>Прил.4!O68</f>
        <v>63019</v>
      </c>
      <c r="H112" s="122">
        <f>Прил.4!P68</f>
        <v>63019</v>
      </c>
      <c r="I112" s="172">
        <f t="shared" si="1"/>
        <v>1</v>
      </c>
    </row>
    <row r="113" spans="1:9" s="182" customFormat="1" x14ac:dyDescent="0.2">
      <c r="A113" s="215" t="str">
        <f>Прил.4!A69</f>
        <v>Непрограммные расходы муниципального образования</v>
      </c>
      <c r="B113" s="216" t="s">
        <v>138</v>
      </c>
      <c r="C113" s="216" t="s">
        <v>150</v>
      </c>
      <c r="D113" s="216" t="s">
        <v>372</v>
      </c>
      <c r="E113" s="217"/>
      <c r="F113" s="218">
        <f>F126+F128+F132+F116+F118+F120+F123+F135+F138+F141+F144+F146+F149+F151+F157+F163+F166+F169+F172+F175+F181+F178+F184+F160+F154</f>
        <v>124924256.02</v>
      </c>
      <c r="G113" s="218">
        <f>G126+G128+G132+G116+G118+G120+G123+G135+G138+G141+G144+G146+G149+G151+G157+G163+G166+G169+G172+G175+G181+G178</f>
        <v>46891632.060000002</v>
      </c>
      <c r="H113" s="218">
        <f>H126+H128+H132+H116+H118+H120+H123+H135+H138+H141+H144+H146+H149+H151+H157+H163+H166+H169+H172+H175+H181+H178</f>
        <v>48033092.060000002</v>
      </c>
      <c r="I113" s="172">
        <f t="shared" si="1"/>
        <v>1</v>
      </c>
    </row>
    <row r="114" spans="1:9" ht="14.25" customHeight="1" x14ac:dyDescent="0.2">
      <c r="A114" s="64" t="str">
        <f>Прил.4!A582</f>
        <v>Центральный аппарат</v>
      </c>
      <c r="B114" s="69" t="str">
        <f>Прил.4!C582</f>
        <v>01</v>
      </c>
      <c r="C114" s="69" t="str">
        <f>Прил.4!D582</f>
        <v>13</v>
      </c>
      <c r="D114" s="69" t="str">
        <f>Прил.4!E582</f>
        <v>9400001030</v>
      </c>
      <c r="E114" s="69"/>
      <c r="F114" s="121">
        <f>Прил.4!N582</f>
        <v>7540133.2800000003</v>
      </c>
      <c r="G114" s="121">
        <f>Прил.4!O582</f>
        <v>9540133.2799999993</v>
      </c>
      <c r="H114" s="121">
        <f>Прил.4!P582</f>
        <v>11540133.279999999</v>
      </c>
      <c r="I114" s="172">
        <f t="shared" si="1"/>
        <v>1</v>
      </c>
    </row>
    <row r="115" spans="1:9" ht="38.25" x14ac:dyDescent="0.2">
      <c r="A115" s="64" t="str">
        <f>Прил.4!A583</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15" s="69" t="str">
        <f>Прил.4!C583</f>
        <v>01</v>
      </c>
      <c r="C115" s="69" t="str">
        <f>Прил.4!D583</f>
        <v>13</v>
      </c>
      <c r="D115" s="69" t="str">
        <f>Прил.4!E583</f>
        <v>9400001030</v>
      </c>
      <c r="E115" s="69" t="str">
        <f>Прил.4!F583</f>
        <v>100</v>
      </c>
      <c r="F115" s="121">
        <f>Прил.4!N583</f>
        <v>7435153.2800000003</v>
      </c>
      <c r="G115" s="121">
        <f>Прил.4!O583</f>
        <v>9435153.2799999993</v>
      </c>
      <c r="H115" s="121">
        <f>Прил.4!P583</f>
        <v>11435153.279999999</v>
      </c>
      <c r="I115" s="172">
        <f t="shared" si="1"/>
        <v>1</v>
      </c>
    </row>
    <row r="116" spans="1:9" s="75" customFormat="1" x14ac:dyDescent="0.2">
      <c r="A116" s="95" t="str">
        <f>Прил.4!A584</f>
        <v>Расходы на выплаты персоналу государственных (муниципальных) органов</v>
      </c>
      <c r="B116" s="70" t="str">
        <f>Прил.4!C584</f>
        <v>01</v>
      </c>
      <c r="C116" s="70" t="str">
        <f>Прил.4!D584</f>
        <v>13</v>
      </c>
      <c r="D116" s="70" t="str">
        <f>Прил.4!E584</f>
        <v>9400001030</v>
      </c>
      <c r="E116" s="70" t="str">
        <f>Прил.4!F584</f>
        <v>120</v>
      </c>
      <c r="F116" s="122">
        <f>Прил.4!N584</f>
        <v>7435153.2800000003</v>
      </c>
      <c r="G116" s="122">
        <f>Прил.4!O584</f>
        <v>9435153.2799999993</v>
      </c>
      <c r="H116" s="122">
        <f>Прил.4!P584</f>
        <v>11435153.279999999</v>
      </c>
      <c r="I116" s="172">
        <f t="shared" si="1"/>
        <v>1</v>
      </c>
    </row>
    <row r="117" spans="1:9" x14ac:dyDescent="0.2">
      <c r="A117" s="64" t="str">
        <f>Прил.4!A585</f>
        <v>Закупка товаров, работ и услуг для обеспечения государственных (муниципальных) нужд</v>
      </c>
      <c r="B117" s="69" t="str">
        <f>Прил.4!C585</f>
        <v>01</v>
      </c>
      <c r="C117" s="69" t="str">
        <f>Прил.4!D585</f>
        <v>13</v>
      </c>
      <c r="D117" s="69" t="str">
        <f>Прил.4!E585</f>
        <v>9400001030</v>
      </c>
      <c r="E117" s="69" t="str">
        <f>Прил.4!F585</f>
        <v>200</v>
      </c>
      <c r="F117" s="121">
        <f>Прил.4!N585</f>
        <v>104480</v>
      </c>
      <c r="G117" s="121">
        <f>Прил.4!O585</f>
        <v>104480</v>
      </c>
      <c r="H117" s="121">
        <f>Прил.4!P585</f>
        <v>104480</v>
      </c>
      <c r="I117" s="172">
        <f t="shared" si="1"/>
        <v>1</v>
      </c>
    </row>
    <row r="118" spans="1:9" s="75" customFormat="1" ht="15.75" customHeight="1" x14ac:dyDescent="0.2">
      <c r="A118" s="95" t="str">
        <f>Прил.4!A586</f>
        <v xml:space="preserve">Иные закупки товаров, работ и услуг для обеспечения государственных (муниципальных) нужд
</v>
      </c>
      <c r="B118" s="70" t="str">
        <f>Прил.4!C586</f>
        <v>01</v>
      </c>
      <c r="C118" s="70" t="str">
        <f>Прил.4!D586</f>
        <v>13</v>
      </c>
      <c r="D118" s="70" t="str">
        <f>Прил.4!E586</f>
        <v>9400001030</v>
      </c>
      <c r="E118" s="70" t="str">
        <f>Прил.4!F586</f>
        <v>240</v>
      </c>
      <c r="F118" s="122">
        <f>Прил.4!N586</f>
        <v>104480</v>
      </c>
      <c r="G118" s="122">
        <f>Прил.4!O586</f>
        <v>104480</v>
      </c>
      <c r="H118" s="122">
        <f>Прил.4!P586</f>
        <v>104480</v>
      </c>
      <c r="I118" s="172">
        <f t="shared" si="1"/>
        <v>1</v>
      </c>
    </row>
    <row r="119" spans="1:9" x14ac:dyDescent="0.2">
      <c r="A119" s="64" t="str">
        <f>Прил.4!A587</f>
        <v>Иные бюджетные ассигнования</v>
      </c>
      <c r="B119" s="69" t="str">
        <f>Прил.4!C587</f>
        <v>01</v>
      </c>
      <c r="C119" s="69" t="str">
        <f>Прил.4!D587</f>
        <v>13</v>
      </c>
      <c r="D119" s="69" t="str">
        <f>Прил.4!E587</f>
        <v>9400001030</v>
      </c>
      <c r="E119" s="69" t="str">
        <f>Прил.4!F587</f>
        <v>800</v>
      </c>
      <c r="F119" s="121">
        <f>Прил.4!N587</f>
        <v>500</v>
      </c>
      <c r="G119" s="121">
        <f>Прил.4!O587</f>
        <v>500</v>
      </c>
      <c r="H119" s="121">
        <f>Прил.4!P587</f>
        <v>500</v>
      </c>
      <c r="I119" s="172">
        <f t="shared" si="1"/>
        <v>1</v>
      </c>
    </row>
    <row r="120" spans="1:9" s="75" customFormat="1" x14ac:dyDescent="0.2">
      <c r="A120" s="95" t="str">
        <f>Прил.4!A588</f>
        <v>Уплата налогов, сборов и иных платежей</v>
      </c>
      <c r="B120" s="70" t="str">
        <f>Прил.4!C588</f>
        <v>01</v>
      </c>
      <c r="C120" s="70" t="str">
        <f>Прил.4!D588</f>
        <v>13</v>
      </c>
      <c r="D120" s="70" t="str">
        <f>Прил.4!E588</f>
        <v>9400001030</v>
      </c>
      <c r="E120" s="70" t="str">
        <f>Прил.4!F588</f>
        <v>850</v>
      </c>
      <c r="F120" s="122">
        <f>Прил.4!N588</f>
        <v>500</v>
      </c>
      <c r="G120" s="122">
        <f>Прил.4!O588</f>
        <v>500</v>
      </c>
      <c r="H120" s="122">
        <f>Прил.4!P588</f>
        <v>500</v>
      </c>
      <c r="I120" s="172">
        <f t="shared" si="1"/>
        <v>1</v>
      </c>
    </row>
    <row r="121" spans="1:9" ht="41.25" customHeight="1" x14ac:dyDescent="0.2">
      <c r="A121" s="132" t="str">
        <f>Прил.4!A589</f>
        <v xml:space="preserve">Обеспечение увеличения ежемесячного денежного поощрения выборных должностных лиц, лиц, замещающих иные муниципальные должности, муниципальных служащих и увеличения единовременной выплаты при предоставлении ежегодного оплачиваемого отпуска муниципальным служащим </v>
      </c>
      <c r="B121" s="69" t="str">
        <f>Прил.4!C589</f>
        <v>01</v>
      </c>
      <c r="C121" s="69" t="str">
        <f>Прил.4!D589</f>
        <v>13</v>
      </c>
      <c r="D121" s="69" t="str">
        <f>Прил.4!E589</f>
        <v>9400001040</v>
      </c>
      <c r="E121" s="148"/>
      <c r="F121" s="121">
        <f>Прил.4!N589</f>
        <v>1343859.3</v>
      </c>
      <c r="G121" s="121">
        <f>Прил.4!O589</f>
        <v>1343859.3</v>
      </c>
      <c r="H121" s="121">
        <f>Прил.4!P589</f>
        <v>1343859.3</v>
      </c>
      <c r="I121" s="172">
        <f t="shared" si="1"/>
        <v>1</v>
      </c>
    </row>
    <row r="122" spans="1:9" ht="38.25" x14ac:dyDescent="0.2">
      <c r="A122" s="132" t="str">
        <f>Прил.4!A590</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22" s="69" t="str">
        <f>Прил.4!C590</f>
        <v>01</v>
      </c>
      <c r="C122" s="69" t="str">
        <f>Прил.4!D590</f>
        <v>13</v>
      </c>
      <c r="D122" s="69" t="str">
        <f>Прил.4!E590</f>
        <v>9400001040</v>
      </c>
      <c r="E122" s="69" t="str">
        <f>Прил.4!F590</f>
        <v>100</v>
      </c>
      <c r="F122" s="121">
        <f>Прил.4!N590</f>
        <v>1343859.3</v>
      </c>
      <c r="G122" s="121">
        <f>Прил.4!O590</f>
        <v>1343859.3</v>
      </c>
      <c r="H122" s="121">
        <f>Прил.4!P590</f>
        <v>1343859.3</v>
      </c>
      <c r="I122" s="172">
        <f t="shared" si="1"/>
        <v>1</v>
      </c>
    </row>
    <row r="123" spans="1:9" s="75" customFormat="1" x14ac:dyDescent="0.2">
      <c r="A123" s="149" t="str">
        <f>Прил.4!A591</f>
        <v>Расходы на выплаты персоналу государственных (муниципальных) органов</v>
      </c>
      <c r="B123" s="70" t="str">
        <f>Прил.4!C591</f>
        <v>01</v>
      </c>
      <c r="C123" s="70" t="str">
        <f>Прил.4!D591</f>
        <v>13</v>
      </c>
      <c r="D123" s="70" t="str">
        <f>Прил.4!E591</f>
        <v>9400001040</v>
      </c>
      <c r="E123" s="70" t="str">
        <f>Прил.4!F591</f>
        <v>120</v>
      </c>
      <c r="F123" s="122">
        <f>Прил.4!N591</f>
        <v>1343859.3</v>
      </c>
      <c r="G123" s="122">
        <f>Прил.4!O591</f>
        <v>1343859.3</v>
      </c>
      <c r="H123" s="122">
        <f>Прил.4!P591</f>
        <v>1343859.3</v>
      </c>
      <c r="I123" s="172">
        <f t="shared" si="1"/>
        <v>1</v>
      </c>
    </row>
    <row r="124" spans="1:9" ht="40.5" customHeight="1" x14ac:dyDescent="0.2">
      <c r="A124" s="64" t="str">
        <f>Прил.4!A70</f>
        <v>Расходы на содержание муниципального казенного учреждения осуществляющего организацию и ведение бухгалтерского учета и отчетности, информационно-техническое и административно-хозяйственное обеспечение деятельности муниципальных учреждений поселения</v>
      </c>
      <c r="B124" s="69" t="str">
        <f>Прил.4!C70</f>
        <v>01</v>
      </c>
      <c r="C124" s="69" t="str">
        <f>Прил.4!D70</f>
        <v>13</v>
      </c>
      <c r="D124" s="69" t="str">
        <f>Прил.4!E70</f>
        <v>9400001060</v>
      </c>
      <c r="E124" s="69"/>
      <c r="F124" s="121">
        <f>F125+F127+F131+F129</f>
        <v>28268375.789999999</v>
      </c>
      <c r="G124" s="121">
        <f>G125+G127+G131</f>
        <v>31507639.48</v>
      </c>
      <c r="H124" s="121">
        <f>H125+H127+H131</f>
        <v>27649099.48</v>
      </c>
      <c r="I124" s="172">
        <f t="shared" si="1"/>
        <v>1</v>
      </c>
    </row>
    <row r="125" spans="1:9" ht="38.25" x14ac:dyDescent="0.2">
      <c r="A125" s="64" t="str">
        <f>Прил.4!A71</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25" s="69" t="str">
        <f>Прил.4!C71</f>
        <v>01</v>
      </c>
      <c r="C125" s="69" t="str">
        <f>Прил.4!D71</f>
        <v>13</v>
      </c>
      <c r="D125" s="69" t="str">
        <f>Прил.4!E71</f>
        <v>9400001060</v>
      </c>
      <c r="E125" s="69" t="str">
        <f>Прил.4!F71</f>
        <v>100</v>
      </c>
      <c r="F125" s="121">
        <f>F126</f>
        <v>27878335.789999999</v>
      </c>
      <c r="G125" s="121">
        <f>G126</f>
        <v>30608659.48</v>
      </c>
      <c r="H125" s="121">
        <f>H126</f>
        <v>27250119.48</v>
      </c>
      <c r="I125" s="172">
        <f t="shared" si="1"/>
        <v>1</v>
      </c>
    </row>
    <row r="126" spans="1:9" s="75" customFormat="1" x14ac:dyDescent="0.2">
      <c r="A126" s="95" t="str">
        <f>Прил.4!A72</f>
        <v>Расходы на выплаты персоналу казенных учреждений</v>
      </c>
      <c r="B126" s="70" t="str">
        <f>Прил.4!C72</f>
        <v>01</v>
      </c>
      <c r="C126" s="70" t="str">
        <f>Прил.4!D72</f>
        <v>13</v>
      </c>
      <c r="D126" s="70" t="str">
        <f>Прил.4!E72</f>
        <v>9400001060</v>
      </c>
      <c r="E126" s="70" t="str">
        <f>Прил.4!F72</f>
        <v>110</v>
      </c>
      <c r="F126" s="122">
        <f>Прил.4!N72</f>
        <v>27878335.789999999</v>
      </c>
      <c r="G126" s="122">
        <f>Прил.4!O72</f>
        <v>30608659.48</v>
      </c>
      <c r="H126" s="122">
        <f>Прил.4!P72</f>
        <v>27250119.48</v>
      </c>
      <c r="I126" s="172">
        <f t="shared" si="1"/>
        <v>1</v>
      </c>
    </row>
    <row r="127" spans="1:9" x14ac:dyDescent="0.2">
      <c r="A127" s="64" t="str">
        <f>Прил.4!A73</f>
        <v>Закупка товаров, работ и услуг для обеспечения государственных (муниципальных) нужд</v>
      </c>
      <c r="B127" s="69" t="str">
        <f>Прил.4!C73</f>
        <v>01</v>
      </c>
      <c r="C127" s="69" t="str">
        <f>Прил.4!D73</f>
        <v>13</v>
      </c>
      <c r="D127" s="69" t="str">
        <f>Прил.4!E73</f>
        <v>9400001060</v>
      </c>
      <c r="E127" s="69" t="str">
        <f>Прил.4!F73</f>
        <v>200</v>
      </c>
      <c r="F127" s="121">
        <f>F128</f>
        <v>389540</v>
      </c>
      <c r="G127" s="121">
        <f>G128</f>
        <v>898480</v>
      </c>
      <c r="H127" s="121">
        <f>H128</f>
        <v>398480</v>
      </c>
      <c r="I127" s="172">
        <f t="shared" si="1"/>
        <v>1</v>
      </c>
    </row>
    <row r="128" spans="1:9" s="75" customFormat="1" ht="15.75" customHeight="1" x14ac:dyDescent="0.2">
      <c r="A128" s="95" t="str">
        <f>Прил.4!A74</f>
        <v xml:space="preserve">Иные закупки товаров, работ и услуг для обеспечения государственных (муниципальных) нужд
</v>
      </c>
      <c r="B128" s="70" t="str">
        <f>Прил.4!C74</f>
        <v>01</v>
      </c>
      <c r="C128" s="70" t="str">
        <f>Прил.4!D74</f>
        <v>13</v>
      </c>
      <c r="D128" s="70" t="str">
        <f>Прил.4!E74</f>
        <v>9400001060</v>
      </c>
      <c r="E128" s="70" t="str">
        <f>Прил.4!F74</f>
        <v>240</v>
      </c>
      <c r="F128" s="122">
        <f>Прил.4!N74</f>
        <v>389540</v>
      </c>
      <c r="G128" s="122">
        <f>Прил.4!O74</f>
        <v>898480</v>
      </c>
      <c r="H128" s="122">
        <f>Прил.4!P74</f>
        <v>398480</v>
      </c>
      <c r="I128" s="172">
        <f t="shared" si="1"/>
        <v>1</v>
      </c>
    </row>
    <row r="129" spans="1:9" s="249" customFormat="1" ht="43.5" hidden="1" customHeight="1" x14ac:dyDescent="0.2">
      <c r="A129" s="240" t="str">
        <f>Прил.4!A75</f>
        <v>Расходы на содержание муниципального казенного учреждения осуществляющего организацию и ведение бухгалтерского учета и отчетности, информационно-техническое и административно-хозяйственное обеспечение деятельности муниципальных учреждений поселения</v>
      </c>
      <c r="B129" s="241" t="str">
        <f>Прил.4!C75</f>
        <v>01</v>
      </c>
      <c r="C129" s="241" t="str">
        <f>Прил.4!D75</f>
        <v>13</v>
      </c>
      <c r="D129" s="241" t="str">
        <f>Прил.4!E75</f>
        <v>9400001060</v>
      </c>
      <c r="E129" s="241" t="str">
        <f>Прил.4!F75</f>
        <v>300</v>
      </c>
      <c r="F129" s="248">
        <f>Прил.4!N75</f>
        <v>0</v>
      </c>
      <c r="G129" s="248">
        <f>Прил.4!O75</f>
        <v>0</v>
      </c>
      <c r="H129" s="248">
        <f>Прил.4!P75</f>
        <v>0</v>
      </c>
      <c r="I129" s="172" t="str">
        <f t="shared" si="1"/>
        <v xml:space="preserve"> </v>
      </c>
    </row>
    <row r="130" spans="1:9" s="75" customFormat="1" ht="15.75" hidden="1" customHeight="1" x14ac:dyDescent="0.2">
      <c r="A130" s="95" t="str">
        <f>Прил.4!A76</f>
        <v>Расходы на выплаты персоналу казенных учреждений</v>
      </c>
      <c r="B130" s="70" t="str">
        <f>Прил.4!C76</f>
        <v>01</v>
      </c>
      <c r="C130" s="70" t="str">
        <f>Прил.4!D76</f>
        <v>13</v>
      </c>
      <c r="D130" s="70" t="str">
        <f>Прил.4!E76</f>
        <v>9400001060</v>
      </c>
      <c r="E130" s="70" t="str">
        <f>Прил.4!F76</f>
        <v>320</v>
      </c>
      <c r="F130" s="122">
        <f>Прил.4!N76</f>
        <v>0</v>
      </c>
      <c r="G130" s="122">
        <f>Прил.4!O76</f>
        <v>0</v>
      </c>
      <c r="H130" s="122">
        <f>Прил.4!P76</f>
        <v>0</v>
      </c>
      <c r="I130" s="172" t="str">
        <f t="shared" si="1"/>
        <v xml:space="preserve"> </v>
      </c>
    </row>
    <row r="131" spans="1:9" x14ac:dyDescent="0.2">
      <c r="A131" s="64" t="str">
        <f>Прил.4!A77</f>
        <v>Иные бюджетные ассигнования</v>
      </c>
      <c r="B131" s="69" t="str">
        <f>Прил.4!C77</f>
        <v>01</v>
      </c>
      <c r="C131" s="69" t="str">
        <f>Прил.4!D77</f>
        <v>13</v>
      </c>
      <c r="D131" s="69" t="str">
        <f>Прил.4!E77</f>
        <v>9400001060</v>
      </c>
      <c r="E131" s="69" t="str">
        <f>Прил.4!F77</f>
        <v>800</v>
      </c>
      <c r="F131" s="121">
        <f>F132</f>
        <v>500</v>
      </c>
      <c r="G131" s="121">
        <f>G132</f>
        <v>500</v>
      </c>
      <c r="H131" s="121">
        <f>H132</f>
        <v>500</v>
      </c>
      <c r="I131" s="172">
        <f t="shared" si="1"/>
        <v>1</v>
      </c>
    </row>
    <row r="132" spans="1:9" s="75" customFormat="1" x14ac:dyDescent="0.2">
      <c r="A132" s="95" t="str">
        <f>Прил.4!A78</f>
        <v>Уплата налогов, сборов и иных платежей</v>
      </c>
      <c r="B132" s="70" t="str">
        <f>Прил.4!C78</f>
        <v>01</v>
      </c>
      <c r="C132" s="70" t="str">
        <f>Прил.4!D78</f>
        <v>13</v>
      </c>
      <c r="D132" s="70" t="str">
        <f>Прил.4!E78</f>
        <v>9400001060</v>
      </c>
      <c r="E132" s="70" t="str">
        <f>Прил.4!F78</f>
        <v>850</v>
      </c>
      <c r="F132" s="122">
        <f>Прил.4!N78</f>
        <v>500</v>
      </c>
      <c r="G132" s="122">
        <f>Прил.4!O78</f>
        <v>500</v>
      </c>
      <c r="H132" s="122">
        <f>Прил.4!P78</f>
        <v>500</v>
      </c>
      <c r="I132" s="172">
        <f t="shared" si="1"/>
        <v>1</v>
      </c>
    </row>
    <row r="133" spans="1:9" ht="51" hidden="1" x14ac:dyDescent="0.2">
      <c r="A133" s="104" t="str">
        <f>Прил.4!A595</f>
        <v>Расходы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v>
      </c>
      <c r="B133" s="69" t="str">
        <f>Прил.4!C595</f>
        <v>01</v>
      </c>
      <c r="C133" s="69" t="str">
        <f>Прил.4!D595</f>
        <v>13</v>
      </c>
      <c r="D133" s="69" t="str">
        <f>Прил.4!E595</f>
        <v>9400010360</v>
      </c>
      <c r="E133" s="148"/>
      <c r="F133" s="121">
        <f>Прил.4!N595</f>
        <v>0</v>
      </c>
      <c r="G133" s="121">
        <f>Прил.4!O595</f>
        <v>0</v>
      </c>
      <c r="H133" s="121">
        <f>Прил.4!P595</f>
        <v>0</v>
      </c>
      <c r="I133" s="172" t="str">
        <f t="shared" si="1"/>
        <v xml:space="preserve"> </v>
      </c>
    </row>
    <row r="134" spans="1:9" ht="38.25" hidden="1" x14ac:dyDescent="0.2">
      <c r="A134" s="104" t="str">
        <f>Прил.4!A596</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34" s="69" t="str">
        <f>Прил.4!C596</f>
        <v>01</v>
      </c>
      <c r="C134" s="69" t="str">
        <f>Прил.4!D596</f>
        <v>13</v>
      </c>
      <c r="D134" s="69" t="str">
        <f>Прил.4!E596</f>
        <v>9400010360</v>
      </c>
      <c r="E134" s="69" t="str">
        <f>Прил.4!F596</f>
        <v>100</v>
      </c>
      <c r="F134" s="121">
        <f>Прил.4!N596</f>
        <v>0</v>
      </c>
      <c r="G134" s="121">
        <f>Прил.4!O596</f>
        <v>0</v>
      </c>
      <c r="H134" s="121">
        <f>Прил.4!P596</f>
        <v>0</v>
      </c>
      <c r="I134" s="172" t="str">
        <f t="shared" si="1"/>
        <v xml:space="preserve"> </v>
      </c>
    </row>
    <row r="135" spans="1:9" s="75" customFormat="1" hidden="1" x14ac:dyDescent="0.2">
      <c r="A135" s="105" t="str">
        <f>Прил.4!A597</f>
        <v>Расходы на выплаты персоналу государственных (муниципальных) органов</v>
      </c>
      <c r="B135" s="70" t="str">
        <f>Прил.4!C597</f>
        <v>01</v>
      </c>
      <c r="C135" s="70" t="str">
        <f>Прил.4!D597</f>
        <v>13</v>
      </c>
      <c r="D135" s="70" t="str">
        <f>Прил.4!E597</f>
        <v>9400010360</v>
      </c>
      <c r="E135" s="70" t="str">
        <f>Прил.4!F597</f>
        <v>120</v>
      </c>
      <c r="F135" s="122">
        <f>Прил.4!N597</f>
        <v>0</v>
      </c>
      <c r="G135" s="122">
        <f>Прил.4!O597</f>
        <v>0</v>
      </c>
      <c r="H135" s="122">
        <f>Прил.4!P597</f>
        <v>0</v>
      </c>
      <c r="I135" s="172" t="str">
        <f t="shared" si="1"/>
        <v xml:space="preserve"> </v>
      </c>
    </row>
    <row r="136" spans="1:9" ht="38.25" x14ac:dyDescent="0.2">
      <c r="A136" s="205" t="str">
        <f>Прил.4!A79</f>
        <v>Проведение мероприятий, связанных с выполнением плана первоочередных мероприятий по улучшению среды проживания и повышения качества жизни в населенных пунктах муниципального образования «Сельское поселение Хатанга»</v>
      </c>
      <c r="B136" s="69" t="str">
        <f>Прил.4!C79</f>
        <v>01</v>
      </c>
      <c r="C136" s="69" t="str">
        <f>Прил.4!D79</f>
        <v>13</v>
      </c>
      <c r="D136" s="69" t="str">
        <f>Прил.4!E79</f>
        <v>9400003030</v>
      </c>
      <c r="E136" s="69"/>
      <c r="F136" s="121">
        <f>Прил.4!N79</f>
        <v>16996130</v>
      </c>
      <c r="G136" s="121">
        <f>Прил.4!O79</f>
        <v>0</v>
      </c>
      <c r="H136" s="121">
        <f>Прил.4!P79</f>
        <v>0</v>
      </c>
      <c r="I136" s="172">
        <f t="shared" si="1"/>
        <v>1</v>
      </c>
    </row>
    <row r="137" spans="1:9" x14ac:dyDescent="0.2">
      <c r="A137" s="104" t="str">
        <f>Прил.4!A80</f>
        <v>Закупка товаров, работ и услуг для обеспечения государственных (муниципальных) нужд</v>
      </c>
      <c r="B137" s="69" t="str">
        <f>Прил.4!C80</f>
        <v>01</v>
      </c>
      <c r="C137" s="69" t="str">
        <f>Прил.4!D80</f>
        <v>13</v>
      </c>
      <c r="D137" s="69" t="str">
        <f>Прил.4!E80</f>
        <v>9400003030</v>
      </c>
      <c r="E137" s="69" t="str">
        <f>Прил.4!F80</f>
        <v>200</v>
      </c>
      <c r="F137" s="121">
        <f>Прил.4!N80</f>
        <v>16996130</v>
      </c>
      <c r="G137" s="121">
        <f>Прил.4!O80</f>
        <v>0</v>
      </c>
      <c r="H137" s="121">
        <f>Прил.4!P80</f>
        <v>0</v>
      </c>
      <c r="I137" s="172">
        <f t="shared" si="1"/>
        <v>1</v>
      </c>
    </row>
    <row r="138" spans="1:9" s="75" customFormat="1" ht="15" customHeight="1" x14ac:dyDescent="0.2">
      <c r="A138" s="95" t="str">
        <f>Прил.4!A81</f>
        <v xml:space="preserve">Иные закупки товаров, работ и услуг для обеспечения государственных (муниципальных) нужд
</v>
      </c>
      <c r="B138" s="70" t="str">
        <f>Прил.4!C81</f>
        <v>01</v>
      </c>
      <c r="C138" s="70" t="str">
        <f>Прил.4!D81</f>
        <v>13</v>
      </c>
      <c r="D138" s="70" t="str">
        <f>Прил.4!E81</f>
        <v>9400003030</v>
      </c>
      <c r="E138" s="70" t="str">
        <f>Прил.4!F81</f>
        <v>240</v>
      </c>
      <c r="F138" s="122">
        <f>Прил.4!N81</f>
        <v>16996130</v>
      </c>
      <c r="G138" s="122">
        <f>Прил.4!O81</f>
        <v>0</v>
      </c>
      <c r="H138" s="122">
        <f>Прил.4!P81</f>
        <v>0</v>
      </c>
      <c r="I138" s="172">
        <f t="shared" si="1"/>
        <v>1</v>
      </c>
    </row>
    <row r="139" spans="1:9" hidden="1" x14ac:dyDescent="0.2">
      <c r="A139" s="104" t="str">
        <f>Прил.4!A82</f>
        <v>Расходы на текущий ремонт имущества, находящегося в муниципальной собственности поселения</v>
      </c>
      <c r="B139" s="69" t="str">
        <f>Прил.4!C82</f>
        <v>01</v>
      </c>
      <c r="C139" s="69" t="str">
        <f>Прил.4!D82</f>
        <v>13</v>
      </c>
      <c r="D139" s="69" t="str">
        <f>Прил.4!E82</f>
        <v>9400003080</v>
      </c>
      <c r="E139" s="69"/>
      <c r="F139" s="121">
        <f>Прил.4!N82</f>
        <v>0</v>
      </c>
      <c r="G139" s="121">
        <f>Прил.4!O82</f>
        <v>0</v>
      </c>
      <c r="H139" s="121">
        <f>Прил.4!P82</f>
        <v>0</v>
      </c>
      <c r="I139" s="172" t="str">
        <f t="shared" ref="I139:I202" si="2">IF(SUM(F139:H139)&gt;0,1," ")</f>
        <v xml:space="preserve"> </v>
      </c>
    </row>
    <row r="140" spans="1:9" hidden="1" x14ac:dyDescent="0.2">
      <c r="A140" s="104" t="str">
        <f>Прил.4!A83</f>
        <v>Закупка товаров, работ и услуг для обеспечения государственных (муниципальных) нужд</v>
      </c>
      <c r="B140" s="69" t="str">
        <f>Прил.4!C83</f>
        <v>01</v>
      </c>
      <c r="C140" s="69" t="str">
        <f>Прил.4!D83</f>
        <v>13</v>
      </c>
      <c r="D140" s="69" t="str">
        <f>Прил.4!E83</f>
        <v>9400003080</v>
      </c>
      <c r="E140" s="69" t="str">
        <f>Прил.4!F83</f>
        <v>200</v>
      </c>
      <c r="F140" s="121">
        <f>Прил.4!N83</f>
        <v>0</v>
      </c>
      <c r="G140" s="121">
        <f>Прил.4!O83</f>
        <v>0</v>
      </c>
      <c r="H140" s="121">
        <f>Прил.4!P83</f>
        <v>0</v>
      </c>
      <c r="I140" s="172" t="str">
        <f t="shared" si="2"/>
        <v xml:space="preserve"> </v>
      </c>
    </row>
    <row r="141" spans="1:9" s="75" customFormat="1" ht="15.75" hidden="1" customHeight="1" x14ac:dyDescent="0.2">
      <c r="A141" s="95" t="str">
        <f>Прил.4!A84</f>
        <v xml:space="preserve">Иные закупки товаров, работ и услуг для обеспечения государственных (муниципальных) нужд
</v>
      </c>
      <c r="B141" s="70" t="str">
        <f>Прил.4!C84</f>
        <v>01</v>
      </c>
      <c r="C141" s="70" t="str">
        <f>Прил.4!D84</f>
        <v>13</v>
      </c>
      <c r="D141" s="70" t="str">
        <f>Прил.4!E84</f>
        <v>9400003080</v>
      </c>
      <c r="E141" s="70" t="str">
        <f>Прил.4!F84</f>
        <v>240</v>
      </c>
      <c r="F141" s="122">
        <f>Прил.4!N84</f>
        <v>0</v>
      </c>
      <c r="G141" s="122">
        <f>Прил.4!O84</f>
        <v>0</v>
      </c>
      <c r="H141" s="122">
        <f>Прил.4!P84</f>
        <v>0</v>
      </c>
      <c r="I141" s="172" t="str">
        <f t="shared" si="2"/>
        <v xml:space="preserve"> </v>
      </c>
    </row>
    <row r="142" spans="1:9" ht="25.5" hidden="1" x14ac:dyDescent="0.2">
      <c r="A142" s="64" t="str">
        <f>Прил.4!A85</f>
        <v>Выполнение текущих ремонтных работ системы отопления в муниципальном нежилом помещении Территориального отдела п. Кресты администрации сельского поселения Хатанга</v>
      </c>
      <c r="B142" s="69" t="str">
        <f>Прил.4!C85</f>
        <v>01</v>
      </c>
      <c r="C142" s="69" t="str">
        <f>Прил.4!D85</f>
        <v>13</v>
      </c>
      <c r="D142" s="69" t="str">
        <f>Прил.4!E85</f>
        <v>9400003090</v>
      </c>
      <c r="E142" s="69"/>
      <c r="F142" s="121">
        <f>Прил.4!N85</f>
        <v>0</v>
      </c>
      <c r="G142" s="121">
        <f>Прил.4!O85</f>
        <v>0</v>
      </c>
      <c r="H142" s="121">
        <f>Прил.4!P85</f>
        <v>0</v>
      </c>
      <c r="I142" s="172" t="str">
        <f t="shared" si="2"/>
        <v xml:space="preserve"> </v>
      </c>
    </row>
    <row r="143" spans="1:9" hidden="1" x14ac:dyDescent="0.2">
      <c r="A143" s="64" t="str">
        <f>Прил.4!A86</f>
        <v>Закупка товаров, работ и услуг для обеспечения государственных (муниципальных) нужд</v>
      </c>
      <c r="B143" s="69" t="str">
        <f>Прил.4!C86</f>
        <v>01</v>
      </c>
      <c r="C143" s="69" t="str">
        <f>Прил.4!D86</f>
        <v>13</v>
      </c>
      <c r="D143" s="69" t="str">
        <f>Прил.4!E86</f>
        <v>9400003090</v>
      </c>
      <c r="E143" s="69" t="str">
        <f>Прил.4!F86</f>
        <v>200</v>
      </c>
      <c r="F143" s="121">
        <f>Прил.4!N86</f>
        <v>0</v>
      </c>
      <c r="G143" s="121">
        <f>Прил.4!O86</f>
        <v>0</v>
      </c>
      <c r="H143" s="121">
        <f>Прил.4!P86</f>
        <v>0</v>
      </c>
      <c r="I143" s="172" t="str">
        <f t="shared" si="2"/>
        <v xml:space="preserve"> </v>
      </c>
    </row>
    <row r="144" spans="1:9" s="75" customFormat="1" ht="26.1" hidden="1" customHeight="1" x14ac:dyDescent="0.2">
      <c r="A144" s="95" t="str">
        <f>Прил.4!A87</f>
        <v xml:space="preserve">Иные закупки товаров, работ и услуг для обеспечения государственных (муниципальных) нужд
</v>
      </c>
      <c r="B144" s="70" t="str">
        <f>Прил.4!C87</f>
        <v>01</v>
      </c>
      <c r="C144" s="70" t="str">
        <f>Прил.4!D87</f>
        <v>13</v>
      </c>
      <c r="D144" s="70" t="str">
        <f>Прил.4!E87</f>
        <v>9400003090</v>
      </c>
      <c r="E144" s="70" t="str">
        <f>Прил.4!F87</f>
        <v>240</v>
      </c>
      <c r="F144" s="122">
        <f>Прил.4!N87</f>
        <v>0</v>
      </c>
      <c r="G144" s="122">
        <f>Прил.4!O87</f>
        <v>0</v>
      </c>
      <c r="H144" s="122">
        <f>Прил.4!P87</f>
        <v>0</v>
      </c>
      <c r="I144" s="172" t="str">
        <f t="shared" si="2"/>
        <v xml:space="preserve"> </v>
      </c>
    </row>
    <row r="145" spans="1:9" hidden="1" x14ac:dyDescent="0.2">
      <c r="A145" s="104" t="str">
        <f>Прил.4!A88</f>
        <v>Иные бюджетные ассигнования</v>
      </c>
      <c r="B145" s="69" t="str">
        <f>Прил.4!C88</f>
        <v>01</v>
      </c>
      <c r="C145" s="69" t="str">
        <f>Прил.4!D88</f>
        <v>13</v>
      </c>
      <c r="D145" s="69" t="str">
        <f>Прил.4!E88</f>
        <v>9400003090</v>
      </c>
      <c r="E145" s="69" t="str">
        <f>Прил.4!F88</f>
        <v>800</v>
      </c>
      <c r="F145" s="121">
        <f>Прил.4!N88</f>
        <v>0</v>
      </c>
      <c r="G145" s="121">
        <f>Прил.4!O88</f>
        <v>0</v>
      </c>
      <c r="H145" s="121">
        <f>Прил.4!P88</f>
        <v>0</v>
      </c>
      <c r="I145" s="172" t="str">
        <f t="shared" si="2"/>
        <v xml:space="preserve"> </v>
      </c>
    </row>
    <row r="146" spans="1:9" s="75" customFormat="1" hidden="1" x14ac:dyDescent="0.2">
      <c r="A146" s="105" t="str">
        <f>Прил.4!A89</f>
        <v>Исполнение судебных актов</v>
      </c>
      <c r="B146" s="70" t="str">
        <f>Прил.4!C89</f>
        <v>01</v>
      </c>
      <c r="C146" s="70" t="str">
        <f>Прил.4!D89</f>
        <v>13</v>
      </c>
      <c r="D146" s="70" t="str">
        <f>Прил.4!E89</f>
        <v>9400003090</v>
      </c>
      <c r="E146" s="70" t="str">
        <f>Прил.4!F89</f>
        <v>830</v>
      </c>
      <c r="F146" s="122">
        <f>Прил.4!N89</f>
        <v>0</v>
      </c>
      <c r="G146" s="122">
        <f>Прил.4!O89</f>
        <v>0</v>
      </c>
      <c r="H146" s="122">
        <f>Прил.4!P89</f>
        <v>0</v>
      </c>
      <c r="I146" s="172" t="str">
        <f t="shared" si="2"/>
        <v xml:space="preserve"> </v>
      </c>
    </row>
    <row r="147" spans="1:9" ht="23.25" customHeight="1" x14ac:dyDescent="0.2">
      <c r="A147" s="104" t="str">
        <f>Прил.4!A90</f>
        <v>Расходы по оплате коммунальных услуг по зданиям, сооружениям и помещениям, находящимся в муниципальной собственности</v>
      </c>
      <c r="B147" s="69" t="str">
        <f>Прил.4!C90</f>
        <v>01</v>
      </c>
      <c r="C147" s="69" t="str">
        <f>Прил.4!D90</f>
        <v>13</v>
      </c>
      <c r="D147" s="69" t="str">
        <f>Прил.4!E90</f>
        <v>9400003110</v>
      </c>
      <c r="E147" s="69"/>
      <c r="F147" s="121">
        <f>Прил.4!N90</f>
        <v>1106700</v>
      </c>
      <c r="G147" s="121">
        <f>Прил.4!O90</f>
        <v>1500000</v>
      </c>
      <c r="H147" s="121">
        <f>Прил.4!P90</f>
        <v>1500000</v>
      </c>
      <c r="I147" s="172">
        <f t="shared" si="2"/>
        <v>1</v>
      </c>
    </row>
    <row r="148" spans="1:9" x14ac:dyDescent="0.2">
      <c r="A148" s="104" t="str">
        <f>Прил.4!A91</f>
        <v>Закупка товаров, работ и услуг для обеспечения государственных (муниципальных) нужд</v>
      </c>
      <c r="B148" s="69" t="str">
        <f>Прил.4!C91</f>
        <v>01</v>
      </c>
      <c r="C148" s="69" t="str">
        <f>Прил.4!D91</f>
        <v>13</v>
      </c>
      <c r="D148" s="69" t="str">
        <f>Прил.4!E91</f>
        <v>9400003110</v>
      </c>
      <c r="E148" s="69" t="str">
        <f>Прил.4!F91</f>
        <v>200</v>
      </c>
      <c r="F148" s="121">
        <f>Прил.4!N91</f>
        <v>1106700</v>
      </c>
      <c r="G148" s="121">
        <f>Прил.4!O91</f>
        <v>1500000</v>
      </c>
      <c r="H148" s="121">
        <f>Прил.4!P91</f>
        <v>1500000</v>
      </c>
      <c r="I148" s="172">
        <f t="shared" si="2"/>
        <v>1</v>
      </c>
    </row>
    <row r="149" spans="1:9" s="75" customFormat="1" ht="15.75" customHeight="1" x14ac:dyDescent="0.2">
      <c r="A149" s="95" t="str">
        <f>Прил.4!A92</f>
        <v xml:space="preserve">Иные закупки товаров, работ и услуг для обеспечения государственных (муниципальных) нужд
</v>
      </c>
      <c r="B149" s="70" t="str">
        <f>Прил.4!C92</f>
        <v>01</v>
      </c>
      <c r="C149" s="70" t="str">
        <f>Прил.4!D92</f>
        <v>13</v>
      </c>
      <c r="D149" s="70" t="str">
        <f>Прил.4!E92</f>
        <v>9400003110</v>
      </c>
      <c r="E149" s="70" t="str">
        <f>Прил.4!F92</f>
        <v>240</v>
      </c>
      <c r="F149" s="122">
        <f>Прил.4!N92</f>
        <v>1106700</v>
      </c>
      <c r="G149" s="122">
        <f>Прил.4!O92</f>
        <v>1500000</v>
      </c>
      <c r="H149" s="122">
        <f>Прил.4!P92</f>
        <v>1500000</v>
      </c>
      <c r="I149" s="172">
        <f t="shared" si="2"/>
        <v>1</v>
      </c>
    </row>
    <row r="150" spans="1:9" hidden="1" x14ac:dyDescent="0.2">
      <c r="A150" s="104" t="str">
        <f>Прил.4!A96</f>
        <v>Иные бюджетные ассигнования</v>
      </c>
      <c r="B150" s="69" t="str">
        <f>Прил.4!C96</f>
        <v>01</v>
      </c>
      <c r="C150" s="69" t="str">
        <f>Прил.4!D96</f>
        <v>13</v>
      </c>
      <c r="D150" s="69" t="str">
        <f>Прил.4!E96</f>
        <v>9400003110</v>
      </c>
      <c r="E150" s="69" t="str">
        <f>Прил.4!F96</f>
        <v>800</v>
      </c>
      <c r="F150" s="121">
        <f>Прил.4!N96</f>
        <v>0</v>
      </c>
      <c r="G150" s="121">
        <f>Прил.4!O96</f>
        <v>0</v>
      </c>
      <c r="H150" s="121">
        <f>Прил.4!P96</f>
        <v>0</v>
      </c>
      <c r="I150" s="172" t="str">
        <f t="shared" si="2"/>
        <v xml:space="preserve"> </v>
      </c>
    </row>
    <row r="151" spans="1:9" s="75" customFormat="1" hidden="1" x14ac:dyDescent="0.2">
      <c r="A151" s="105" t="str">
        <f>Прил.4!A97</f>
        <v>Исполнение судебных актов</v>
      </c>
      <c r="B151" s="70" t="str">
        <f>Прил.4!C97</f>
        <v>01</v>
      </c>
      <c r="C151" s="70" t="str">
        <f>Прил.4!D97</f>
        <v>13</v>
      </c>
      <c r="D151" s="70" t="str">
        <f>Прил.4!E97</f>
        <v>9400003110</v>
      </c>
      <c r="E151" s="70" t="str">
        <f>Прил.4!F97</f>
        <v>830</v>
      </c>
      <c r="F151" s="122">
        <f>Прил.4!N97</f>
        <v>0</v>
      </c>
      <c r="G151" s="122">
        <f>Прил.4!O97</f>
        <v>0</v>
      </c>
      <c r="H151" s="122">
        <f>Прил.4!P97</f>
        <v>0</v>
      </c>
      <c r="I151" s="172" t="str">
        <f t="shared" si="2"/>
        <v xml:space="preserve"> </v>
      </c>
    </row>
    <row r="152" spans="1:9" hidden="1" x14ac:dyDescent="0.2">
      <c r="A152" s="64" t="str">
        <f>Прил.4!A93</f>
        <v>Проведение инвентаризации кладбищ в населенных пунктах сельского поселения Хатанга</v>
      </c>
      <c r="B152" s="69" t="str">
        <f>Прил.4!C98</f>
        <v>01</v>
      </c>
      <c r="C152" s="69" t="str">
        <f>Прил.4!D98</f>
        <v>13</v>
      </c>
      <c r="D152" s="69" t="str">
        <f>Прил.4!E93</f>
        <v>9400003120</v>
      </c>
      <c r="E152" s="69"/>
      <c r="F152" s="121">
        <f>Прил.4!N93</f>
        <v>0</v>
      </c>
      <c r="G152" s="121">
        <f>Прил.4!O98</f>
        <v>0</v>
      </c>
      <c r="H152" s="121">
        <f>Прил.4!P98</f>
        <v>0</v>
      </c>
      <c r="I152" s="172" t="str">
        <f t="shared" si="2"/>
        <v xml:space="preserve"> </v>
      </c>
    </row>
    <row r="153" spans="1:9" hidden="1" x14ac:dyDescent="0.2">
      <c r="A153" s="64" t="str">
        <f>Прил.4!A94</f>
        <v>Закупка товаров, работ и услуг для обеспечения государственных (муниципальных) нужд</v>
      </c>
      <c r="B153" s="69" t="str">
        <f>Прил.4!C99</f>
        <v>01</v>
      </c>
      <c r="C153" s="69" t="str">
        <f>Прил.4!D99</f>
        <v>13</v>
      </c>
      <c r="D153" s="69" t="str">
        <f>Прил.4!E94</f>
        <v>9400003120</v>
      </c>
      <c r="E153" s="69" t="str">
        <f>Прил.4!F94</f>
        <v>200</v>
      </c>
      <c r="F153" s="121">
        <f>Прил.4!N94</f>
        <v>0</v>
      </c>
      <c r="G153" s="121">
        <f>Прил.4!O99</f>
        <v>0</v>
      </c>
      <c r="H153" s="121">
        <f>Прил.4!P99</f>
        <v>0</v>
      </c>
      <c r="I153" s="172" t="str">
        <f t="shared" si="2"/>
        <v xml:space="preserve"> </v>
      </c>
    </row>
    <row r="154" spans="1:9" s="75" customFormat="1" ht="15" hidden="1" customHeight="1" x14ac:dyDescent="0.2">
      <c r="A154" s="95" t="str">
        <f>Прил.4!A95</f>
        <v xml:space="preserve">Иные закупки товаров, работ и услуг для обеспечения государственных (муниципальных) нужд
</v>
      </c>
      <c r="B154" s="70" t="str">
        <f>Прил.4!C100</f>
        <v>01</v>
      </c>
      <c r="C154" s="70" t="str">
        <f>Прил.4!D100</f>
        <v>13</v>
      </c>
      <c r="D154" s="70" t="str">
        <f>Прил.4!E95</f>
        <v>9400003120</v>
      </c>
      <c r="E154" s="70" t="str">
        <f>Прил.4!F95</f>
        <v>240</v>
      </c>
      <c r="F154" s="122">
        <f>Прил.4!N95</f>
        <v>0</v>
      </c>
      <c r="G154" s="122">
        <f>Прил.4!O100</f>
        <v>0</v>
      </c>
      <c r="H154" s="122">
        <f>Прил.4!P100</f>
        <v>0</v>
      </c>
      <c r="I154" s="172" t="str">
        <f t="shared" si="2"/>
        <v xml:space="preserve"> </v>
      </c>
    </row>
    <row r="155" spans="1:9" ht="25.5" x14ac:dyDescent="0.2">
      <c r="A155" s="64" t="str">
        <f>Прил.4!A101</f>
        <v>Расходы на выполнение текущих ремонтных работ в муниципальном нежилом помещении (территориальный отдел в п.Новая администрации с.п. Хатанга)</v>
      </c>
      <c r="B155" s="69" t="str">
        <f>Прил.4!C101</f>
        <v>01</v>
      </c>
      <c r="C155" s="69" t="str">
        <f>Прил.4!D101</f>
        <v>13</v>
      </c>
      <c r="D155" s="69" t="str">
        <f>Прил.4!E101</f>
        <v>9400003130</v>
      </c>
      <c r="E155" s="69"/>
      <c r="F155" s="121">
        <f>Прил.4!N101</f>
        <v>3000000</v>
      </c>
      <c r="G155" s="121">
        <f>Прил.4!O101</f>
        <v>0</v>
      </c>
      <c r="H155" s="121">
        <f>Прил.4!P101</f>
        <v>0</v>
      </c>
      <c r="I155" s="172">
        <f t="shared" si="2"/>
        <v>1</v>
      </c>
    </row>
    <row r="156" spans="1:9" x14ac:dyDescent="0.2">
      <c r="A156" s="64" t="str">
        <f>Прил.4!A102</f>
        <v>Капитальные вложения в объекты государственной (муниципальной) собственности</v>
      </c>
      <c r="B156" s="69" t="str">
        <f>Прил.4!C102</f>
        <v>01</v>
      </c>
      <c r="C156" s="69" t="str">
        <f>Прил.4!D102</f>
        <v>13</v>
      </c>
      <c r="D156" s="69" t="str">
        <f>Прил.4!E102</f>
        <v>9400003130</v>
      </c>
      <c r="E156" s="69" t="str">
        <f>Прил.4!F102</f>
        <v>200</v>
      </c>
      <c r="F156" s="121">
        <f>Прил.4!N102</f>
        <v>3000000</v>
      </c>
      <c r="G156" s="121">
        <f>Прил.4!O102</f>
        <v>0</v>
      </c>
      <c r="H156" s="121">
        <f>Прил.4!P102</f>
        <v>0</v>
      </c>
      <c r="I156" s="172">
        <f t="shared" si="2"/>
        <v>1</v>
      </c>
    </row>
    <row r="157" spans="1:9" s="75" customFormat="1" ht="15" customHeight="1" x14ac:dyDescent="0.2">
      <c r="A157" s="95" t="str">
        <f>Прил.4!A103</f>
        <v>Бюджетные инвестиции</v>
      </c>
      <c r="B157" s="70" t="str">
        <f>Прил.4!C103</f>
        <v>01</v>
      </c>
      <c r="C157" s="70" t="str">
        <f>Прил.4!D103</f>
        <v>13</v>
      </c>
      <c r="D157" s="70" t="str">
        <f>Прил.4!E103</f>
        <v>9400003130</v>
      </c>
      <c r="E157" s="70" t="str">
        <f>Прил.4!F103</f>
        <v>240</v>
      </c>
      <c r="F157" s="122">
        <f>Прил.4!N103</f>
        <v>3000000</v>
      </c>
      <c r="G157" s="122">
        <f>Прил.4!O103</f>
        <v>0</v>
      </c>
      <c r="H157" s="122">
        <f>Прил.4!P103</f>
        <v>0</v>
      </c>
      <c r="I157" s="172">
        <f t="shared" si="2"/>
        <v>1</v>
      </c>
    </row>
    <row r="158" spans="1:9" ht="25.5" hidden="1" x14ac:dyDescent="0.2">
      <c r="A158" s="64" t="str">
        <f>Прил.4!A104</f>
        <v>Расходы на выполнение текущих ремонтных работ системы отопления в муниципальном нежилом помещении (Территориальный отдел п. Хета администрации с.п. Хатанга)</v>
      </c>
      <c r="B158" s="69" t="str">
        <f>Прил.4!C104</f>
        <v>01</v>
      </c>
      <c r="C158" s="69" t="str">
        <f>Прил.4!D104</f>
        <v>13</v>
      </c>
      <c r="D158" s="69" t="str">
        <f>Прил.4!E104</f>
        <v>9400003140</v>
      </c>
      <c r="E158" s="69"/>
      <c r="F158" s="121">
        <f>Прил.4!N104</f>
        <v>0</v>
      </c>
      <c r="G158" s="121">
        <f>Прил.4!O104</f>
        <v>0</v>
      </c>
      <c r="H158" s="121">
        <f>Прил.4!P104</f>
        <v>0</v>
      </c>
      <c r="I158" s="172" t="str">
        <f t="shared" si="2"/>
        <v xml:space="preserve"> </v>
      </c>
    </row>
    <row r="159" spans="1:9" hidden="1" x14ac:dyDescent="0.2">
      <c r="A159" s="64" t="str">
        <f>Прил.4!A105</f>
        <v>Закупка товаров, работ и услуг для обеспечения государственных (муниципальных) нужд</v>
      </c>
      <c r="B159" s="69" t="str">
        <f>Прил.4!C105</f>
        <v>01</v>
      </c>
      <c r="C159" s="69" t="str">
        <f>Прил.4!D105</f>
        <v>13</v>
      </c>
      <c r="D159" s="69" t="str">
        <f>Прил.4!E105</f>
        <v>9400003140</v>
      </c>
      <c r="E159" s="69" t="str">
        <f>Прил.4!F105</f>
        <v>200</v>
      </c>
      <c r="F159" s="121">
        <f>Прил.4!N105</f>
        <v>0</v>
      </c>
      <c r="G159" s="121">
        <f>Прил.4!O105</f>
        <v>0</v>
      </c>
      <c r="H159" s="121">
        <f>Прил.4!P105</f>
        <v>0</v>
      </c>
      <c r="I159" s="172" t="str">
        <f t="shared" si="2"/>
        <v xml:space="preserve"> </v>
      </c>
    </row>
    <row r="160" spans="1:9" s="75" customFormat="1" ht="15" hidden="1" customHeight="1" x14ac:dyDescent="0.2">
      <c r="A160" s="95" t="str">
        <f>Прил.4!A106</f>
        <v xml:space="preserve">Иные закупки товаров, работ и услуг для обеспечения государственных (муниципальных) нужд
</v>
      </c>
      <c r="B160" s="70" t="str">
        <f>Прил.4!C106</f>
        <v>01</v>
      </c>
      <c r="C160" s="70" t="str">
        <f>Прил.4!D106</f>
        <v>13</v>
      </c>
      <c r="D160" s="70" t="str">
        <f>Прил.4!E106</f>
        <v>9400003140</v>
      </c>
      <c r="E160" s="70" t="str">
        <f>Прил.4!F106</f>
        <v>240</v>
      </c>
      <c r="F160" s="122">
        <f>Прил.4!N106</f>
        <v>0</v>
      </c>
      <c r="G160" s="122">
        <f>Прил.4!O106</f>
        <v>0</v>
      </c>
      <c r="H160" s="122">
        <f>Прил.4!P106</f>
        <v>0</v>
      </c>
      <c r="I160" s="172" t="str">
        <f t="shared" si="2"/>
        <v xml:space="preserve"> </v>
      </c>
    </row>
    <row r="161" spans="1:9" hidden="1" x14ac:dyDescent="0.2">
      <c r="A161" s="64" t="str">
        <f>Прил.4!A107</f>
        <v>Содержание и обслуживание двух мобильных моргов в п. Попигай, п. Сындасско</v>
      </c>
      <c r="B161" s="69" t="str">
        <f>Прил.4!C107</f>
        <v>01</v>
      </c>
      <c r="C161" s="69" t="str">
        <f>Прил.4!D107</f>
        <v>13</v>
      </c>
      <c r="D161" s="69" t="str">
        <f>Прил.4!E107</f>
        <v>9400003150</v>
      </c>
      <c r="E161" s="69"/>
      <c r="F161" s="121">
        <f>Прил.4!N107</f>
        <v>0</v>
      </c>
      <c r="G161" s="121">
        <f>Прил.4!O107</f>
        <v>0</v>
      </c>
      <c r="H161" s="121">
        <f>Прил.4!P107</f>
        <v>0</v>
      </c>
      <c r="I161" s="172" t="str">
        <f t="shared" si="2"/>
        <v xml:space="preserve"> </v>
      </c>
    </row>
    <row r="162" spans="1:9" hidden="1" x14ac:dyDescent="0.2">
      <c r="A162" s="64" t="str">
        <f>Прил.4!A108</f>
        <v>Закупка товаров, работ и услуг для обеспечения государственных (муниципальных) нужд</v>
      </c>
      <c r="B162" s="69" t="str">
        <f>Прил.4!C108</f>
        <v>01</v>
      </c>
      <c r="C162" s="69" t="str">
        <f>Прил.4!D108</f>
        <v>13</v>
      </c>
      <c r="D162" s="69" t="str">
        <f>Прил.4!E108</f>
        <v>9400003150</v>
      </c>
      <c r="E162" s="69" t="str">
        <f>Прил.4!F108</f>
        <v>200</v>
      </c>
      <c r="F162" s="121">
        <f>Прил.4!N108</f>
        <v>0</v>
      </c>
      <c r="G162" s="121">
        <f>Прил.4!O108</f>
        <v>0</v>
      </c>
      <c r="H162" s="121">
        <f>Прил.4!P108</f>
        <v>0</v>
      </c>
      <c r="I162" s="172" t="str">
        <f t="shared" si="2"/>
        <v xml:space="preserve"> </v>
      </c>
    </row>
    <row r="163" spans="1:9" s="75" customFormat="1" ht="15" hidden="1" customHeight="1" x14ac:dyDescent="0.2">
      <c r="A163" s="95" t="str">
        <f>Прил.4!A109</f>
        <v xml:space="preserve">Иные закупки товаров, работ и услуг для обеспечения государственных (муниципальных) нужд
</v>
      </c>
      <c r="B163" s="70" t="str">
        <f>Прил.4!C109</f>
        <v>01</v>
      </c>
      <c r="C163" s="70" t="str">
        <f>Прил.4!D109</f>
        <v>13</v>
      </c>
      <c r="D163" s="70" t="str">
        <f>Прил.4!E109</f>
        <v>9400003150</v>
      </c>
      <c r="E163" s="70" t="str">
        <f>Прил.4!F109</f>
        <v>240</v>
      </c>
      <c r="F163" s="122">
        <f>Прил.4!N109</f>
        <v>0</v>
      </c>
      <c r="G163" s="122">
        <f>Прил.4!O109</f>
        <v>0</v>
      </c>
      <c r="H163" s="122">
        <f>Прил.4!P109</f>
        <v>0</v>
      </c>
      <c r="I163" s="172" t="str">
        <f t="shared" si="2"/>
        <v xml:space="preserve"> </v>
      </c>
    </row>
    <row r="164" spans="1:9" ht="37.5" hidden="1" customHeight="1" x14ac:dyDescent="0.2">
      <c r="A164" s="104" t="str">
        <f>Прил.4!A658</f>
        <v>Реализация полномочий органов местного самоуправления сельского поселения Хатанга в части организации и обеспечения проведения капитального ремонта здания, расположенного по адресу: с. Хатанга, ул. Советская, д. 14</v>
      </c>
      <c r="B164" s="69" t="str">
        <f>Прил.4!C658</f>
        <v>01</v>
      </c>
      <c r="C164" s="69" t="str">
        <f>Прил.4!D658</f>
        <v>13</v>
      </c>
      <c r="D164" s="69" t="str">
        <f>Прил.4!E658</f>
        <v>9400006320</v>
      </c>
      <c r="E164" s="69"/>
      <c r="F164" s="121">
        <f>Прил.4!N658</f>
        <v>0</v>
      </c>
      <c r="G164" s="121">
        <f>Прил.4!O658</f>
        <v>0</v>
      </c>
      <c r="H164" s="121">
        <f>Прил.4!P658</f>
        <v>0</v>
      </c>
      <c r="I164" s="172" t="str">
        <f t="shared" si="2"/>
        <v xml:space="preserve"> </v>
      </c>
    </row>
    <row r="165" spans="1:9" hidden="1" x14ac:dyDescent="0.2">
      <c r="A165" s="104" t="str">
        <f>Прил.4!A659</f>
        <v>Межбюджетные трансферты</v>
      </c>
      <c r="B165" s="69" t="str">
        <f>Прил.4!C659</f>
        <v>01</v>
      </c>
      <c r="C165" s="69" t="str">
        <f>Прил.4!D659</f>
        <v>13</v>
      </c>
      <c r="D165" s="69" t="str">
        <f>Прил.4!E659</f>
        <v>9400006320</v>
      </c>
      <c r="E165" s="69" t="str">
        <f>Прил.4!F659</f>
        <v>500</v>
      </c>
      <c r="F165" s="121">
        <f>Прил.4!N659</f>
        <v>0</v>
      </c>
      <c r="G165" s="121">
        <f>Прил.4!O659</f>
        <v>0</v>
      </c>
      <c r="H165" s="121">
        <f>Прил.4!P659</f>
        <v>0</v>
      </c>
      <c r="I165" s="172" t="str">
        <f t="shared" si="2"/>
        <v xml:space="preserve"> </v>
      </c>
    </row>
    <row r="166" spans="1:9" s="75" customFormat="1" ht="12.75" hidden="1" customHeight="1" x14ac:dyDescent="0.2">
      <c r="A166" s="105" t="str">
        <f>Прил.4!A660</f>
        <v>Иные межбюджетные трансферты</v>
      </c>
      <c r="B166" s="70" t="str">
        <f>Прил.4!C660</f>
        <v>01</v>
      </c>
      <c r="C166" s="70" t="str">
        <f>Прил.4!D660</f>
        <v>13</v>
      </c>
      <c r="D166" s="70" t="str">
        <f>Прил.4!E660</f>
        <v>9400006320</v>
      </c>
      <c r="E166" s="70" t="str">
        <f>Прил.4!F660</f>
        <v>540</v>
      </c>
      <c r="F166" s="122">
        <f>Прил.4!N660</f>
        <v>0</v>
      </c>
      <c r="G166" s="122">
        <f>Прил.4!O660</f>
        <v>0</v>
      </c>
      <c r="H166" s="122">
        <f>Прил.4!P660</f>
        <v>0</v>
      </c>
      <c r="I166" s="172" t="str">
        <f t="shared" si="2"/>
        <v xml:space="preserve"> </v>
      </c>
    </row>
    <row r="167" spans="1:9" ht="51" hidden="1" x14ac:dyDescent="0.2">
      <c r="A167" s="104" t="str">
        <f>Прил.4!A98</f>
        <v>Расходы на финансовое обеспечение (возмещение) расходных обязательств муниципальных образований, связанных с увеличением с 1 июня 2022 года региональных выплат, по министерству финансов Красноярского края в рамках непрограммных расходов отдельных органов исполнительной власти</v>
      </c>
      <c r="B167" s="69" t="str">
        <f>Прил.4!C98</f>
        <v>01</v>
      </c>
      <c r="C167" s="69" t="str">
        <f>Прил.4!D98</f>
        <v>13</v>
      </c>
      <c r="D167" s="69" t="str">
        <f>Прил.4!E98</f>
        <v>9400010340</v>
      </c>
      <c r="E167" s="69"/>
      <c r="F167" s="121">
        <f t="shared" ref="F167:H168" si="3">F168</f>
        <v>0</v>
      </c>
      <c r="G167" s="121">
        <f t="shared" si="3"/>
        <v>0</v>
      </c>
      <c r="H167" s="121">
        <f t="shared" si="3"/>
        <v>0</v>
      </c>
      <c r="I167" s="172" t="str">
        <f t="shared" si="2"/>
        <v xml:space="preserve"> </v>
      </c>
    </row>
    <row r="168" spans="1:9" ht="38.25" hidden="1" x14ac:dyDescent="0.2">
      <c r="A168" s="104" t="str">
        <f>Прил.4!A99</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68" s="69" t="str">
        <f>Прил.4!C99</f>
        <v>01</v>
      </c>
      <c r="C168" s="69" t="str">
        <f>Прил.4!D99</f>
        <v>13</v>
      </c>
      <c r="D168" s="69" t="str">
        <f>Прил.4!E99</f>
        <v>9400010340</v>
      </c>
      <c r="E168" s="69" t="str">
        <f>Прил.4!F99</f>
        <v>100</v>
      </c>
      <c r="F168" s="121">
        <f t="shared" si="3"/>
        <v>0</v>
      </c>
      <c r="G168" s="121">
        <f t="shared" si="3"/>
        <v>0</v>
      </c>
      <c r="H168" s="121">
        <f t="shared" si="3"/>
        <v>0</v>
      </c>
      <c r="I168" s="172" t="str">
        <f t="shared" si="2"/>
        <v xml:space="preserve"> </v>
      </c>
    </row>
    <row r="169" spans="1:9" s="75" customFormat="1" hidden="1" x14ac:dyDescent="0.2">
      <c r="A169" s="105" t="str">
        <f>Прил.4!A100</f>
        <v>Расходы на выплаты персоналу казенных учреждений</v>
      </c>
      <c r="B169" s="70" t="str">
        <f>Прил.4!C100</f>
        <v>01</v>
      </c>
      <c r="C169" s="70" t="str">
        <f>Прил.4!D100</f>
        <v>13</v>
      </c>
      <c r="D169" s="70" t="str">
        <f>Прил.4!E100</f>
        <v>9400010340</v>
      </c>
      <c r="E169" s="70" t="str">
        <f>Прил.4!F100</f>
        <v>110</v>
      </c>
      <c r="F169" s="122">
        <f>Прил.4!N100</f>
        <v>0</v>
      </c>
      <c r="G169" s="122">
        <f>Прил.4!O100</f>
        <v>0</v>
      </c>
      <c r="H169" s="122">
        <f>Прил.4!P100</f>
        <v>0</v>
      </c>
      <c r="I169" s="172" t="str">
        <f t="shared" si="2"/>
        <v xml:space="preserve"> </v>
      </c>
    </row>
    <row r="170" spans="1:9" ht="25.5" hidden="1" x14ac:dyDescent="0.2">
      <c r="A170" s="104" t="str">
        <f>Прил.4!A605</f>
        <v>Проведение технической инвентаризации и выполнение кадастровых работ в отношении автомобильных дорог местного значения в поселках сельского поселения Хатанга</v>
      </c>
      <c r="B170" s="69" t="str">
        <f>Прил.4!C605</f>
        <v>04</v>
      </c>
      <c r="C170" s="69" t="str">
        <f>Прил.4!D605</f>
        <v>09</v>
      </c>
      <c r="D170" s="69" t="str">
        <f>Прил.4!E605</f>
        <v>0620016220</v>
      </c>
      <c r="E170" s="69"/>
      <c r="F170" s="121">
        <f>Прил.4!N605</f>
        <v>0</v>
      </c>
      <c r="G170" s="121">
        <f>Прил.4!O605</f>
        <v>0</v>
      </c>
      <c r="H170" s="121">
        <f>Прил.4!P605</f>
        <v>0</v>
      </c>
      <c r="I170" s="172" t="str">
        <f t="shared" si="2"/>
        <v xml:space="preserve"> </v>
      </c>
    </row>
    <row r="171" spans="1:9" hidden="1" x14ac:dyDescent="0.2">
      <c r="A171" s="104" t="str">
        <f>Прил.4!A606</f>
        <v>Закупка товаров, работ и услуг для обеспечения государственных (муниципальных) нужд</v>
      </c>
      <c r="B171" s="69" t="str">
        <f>Прил.4!C606</f>
        <v>04</v>
      </c>
      <c r="C171" s="69" t="str">
        <f>Прил.4!D606</f>
        <v>09</v>
      </c>
      <c r="D171" s="69" t="str">
        <f>Прил.4!E606</f>
        <v>0620016220</v>
      </c>
      <c r="E171" s="69" t="str">
        <f>Прил.4!F606</f>
        <v>200</v>
      </c>
      <c r="F171" s="121">
        <f>Прил.4!N605</f>
        <v>0</v>
      </c>
      <c r="G171" s="121">
        <f>Прил.4!O605</f>
        <v>0</v>
      </c>
      <c r="H171" s="121">
        <f>Прил.4!P605</f>
        <v>0</v>
      </c>
      <c r="I171" s="172" t="str">
        <f t="shared" si="2"/>
        <v xml:space="preserve"> </v>
      </c>
    </row>
    <row r="172" spans="1:9" s="75" customFormat="1" ht="26.25" hidden="1" customHeight="1" x14ac:dyDescent="0.2">
      <c r="A172" s="105" t="str">
        <f>Прил.4!A607</f>
        <v xml:space="preserve">Иные закупки товаров, работ и услуг для обеспечения государственных (муниципальных) нужд
</v>
      </c>
      <c r="B172" s="70" t="str">
        <f>Прил.4!C607</f>
        <v>04</v>
      </c>
      <c r="C172" s="70" t="str">
        <f>Прил.4!D607</f>
        <v>09</v>
      </c>
      <c r="D172" s="70" t="str">
        <f>Прил.4!E607</f>
        <v>0620016220</v>
      </c>
      <c r="E172" s="70" t="str">
        <f>Прил.4!F607</f>
        <v>240</v>
      </c>
      <c r="F172" s="122">
        <f>Прил.4!N607</f>
        <v>0</v>
      </c>
      <c r="G172" s="122">
        <f>Прил.4!O607</f>
        <v>0</v>
      </c>
      <c r="H172" s="122">
        <f>Прил.4!P607</f>
        <v>0</v>
      </c>
      <c r="I172" s="172" t="str">
        <f t="shared" si="2"/>
        <v xml:space="preserve"> </v>
      </c>
    </row>
    <row r="173" spans="1:9" ht="25.5" x14ac:dyDescent="0.2">
      <c r="A173" s="64" t="str">
        <f>Прил.4!A592</f>
        <v>Оценка недвижимости, признание прав и регулирование отношений по государственной и муниципальной собственности</v>
      </c>
      <c r="B173" s="69" t="str">
        <f>Прил.4!C592</f>
        <v>01</v>
      </c>
      <c r="C173" s="69" t="str">
        <f>Прил.4!D592</f>
        <v>13</v>
      </c>
      <c r="D173" s="69" t="str">
        <f>Прил.4!E592</f>
        <v>9400005010</v>
      </c>
      <c r="E173" s="148"/>
      <c r="F173" s="121">
        <f>Прил.4!N592</f>
        <v>500000</v>
      </c>
      <c r="G173" s="121">
        <f>Прил.4!O592</f>
        <v>3000000</v>
      </c>
      <c r="H173" s="121">
        <f>Прил.4!P592</f>
        <v>6000000</v>
      </c>
      <c r="I173" s="172">
        <f t="shared" si="2"/>
        <v>1</v>
      </c>
    </row>
    <row r="174" spans="1:9" x14ac:dyDescent="0.2">
      <c r="A174" s="64" t="str">
        <f>Прил.4!A593</f>
        <v>Закупка товаров, работ и услуг для обеспечения государственных (муниципальных) нужд</v>
      </c>
      <c r="B174" s="69" t="str">
        <f>Прил.4!C593</f>
        <v>01</v>
      </c>
      <c r="C174" s="69" t="str">
        <f>Прил.4!D593</f>
        <v>13</v>
      </c>
      <c r="D174" s="69" t="str">
        <f>Прил.4!E593</f>
        <v>9400005010</v>
      </c>
      <c r="E174" s="69" t="str">
        <f>Прил.4!F593</f>
        <v>200</v>
      </c>
      <c r="F174" s="121">
        <f>Прил.4!N593</f>
        <v>500000</v>
      </c>
      <c r="G174" s="121">
        <f>Прил.4!O593</f>
        <v>3000000</v>
      </c>
      <c r="H174" s="121">
        <f>Прил.4!P593</f>
        <v>6000000</v>
      </c>
      <c r="I174" s="172">
        <f t="shared" si="2"/>
        <v>1</v>
      </c>
    </row>
    <row r="175" spans="1:9" s="75" customFormat="1" ht="15" customHeight="1" x14ac:dyDescent="0.2">
      <c r="A175" s="95" t="str">
        <f>Прил.4!A594</f>
        <v xml:space="preserve">Иные закупки товаров, работ и услуг для обеспечения государственных (муниципальных) нужд
</v>
      </c>
      <c r="B175" s="70" t="str">
        <f>Прил.4!C594</f>
        <v>01</v>
      </c>
      <c r="C175" s="70" t="str">
        <f>Прил.4!D594</f>
        <v>13</v>
      </c>
      <c r="D175" s="70" t="str">
        <f>Прил.4!E594</f>
        <v>9400005010</v>
      </c>
      <c r="E175" s="70" t="str">
        <f>Прил.4!F594</f>
        <v>240</v>
      </c>
      <c r="F175" s="122">
        <f>Прил.4!N594</f>
        <v>500000</v>
      </c>
      <c r="G175" s="122">
        <f>Прил.4!O594</f>
        <v>3000000</v>
      </c>
      <c r="H175" s="122">
        <f>Прил.4!P594</f>
        <v>6000000</v>
      </c>
      <c r="I175" s="172">
        <f t="shared" si="2"/>
        <v>1</v>
      </c>
    </row>
    <row r="176" spans="1:9" ht="45.75" customHeight="1" x14ac:dyDescent="0.2">
      <c r="A176" s="64" t="str">
        <f>Прил.4!A110</f>
        <v>Организация транспортировки тел умерших (погибших) граждан из населенных пунктов муниципального образования "Сельское поселение Хатанга" до места проведения патологоанатомических процедур и (или) медицинской судебной экспертизы и к месту захоронения</v>
      </c>
      <c r="B176" s="69" t="str">
        <f>Прил.4!C110</f>
        <v>01</v>
      </c>
      <c r="C176" s="69" t="str">
        <f>Прил.4!D110</f>
        <v>13</v>
      </c>
      <c r="D176" s="69" t="str">
        <f>Прил.4!E110</f>
        <v>9400006040</v>
      </c>
      <c r="E176" s="148"/>
      <c r="F176" s="121">
        <f>Прил.4!N110</f>
        <v>12647935</v>
      </c>
      <c r="G176" s="121">
        <f>Прил.4!O110</f>
        <v>0</v>
      </c>
      <c r="H176" s="121">
        <f>Прил.4!P110</f>
        <v>0</v>
      </c>
      <c r="I176" s="172">
        <f t="shared" si="2"/>
        <v>1</v>
      </c>
    </row>
    <row r="177" spans="1:10" x14ac:dyDescent="0.2">
      <c r="A177" s="64" t="str">
        <f>Прил.4!A111</f>
        <v>Закупка товаров, работ и услуг для обеспечения государственных (муниципальных) нужд</v>
      </c>
      <c r="B177" s="69" t="str">
        <f>Прил.4!C111</f>
        <v>01</v>
      </c>
      <c r="C177" s="69" t="str">
        <f>Прил.4!D111</f>
        <v>13</v>
      </c>
      <c r="D177" s="69" t="str">
        <f>Прил.4!E111</f>
        <v>9400006040</v>
      </c>
      <c r="E177" s="69" t="str">
        <f>Прил.4!F111</f>
        <v>200</v>
      </c>
      <c r="F177" s="121">
        <f>Прил.4!N111</f>
        <v>12647935</v>
      </c>
      <c r="G177" s="121">
        <f>Прил.4!O111</f>
        <v>0</v>
      </c>
      <c r="H177" s="121">
        <f>Прил.4!P111</f>
        <v>0</v>
      </c>
      <c r="I177" s="172">
        <f t="shared" si="2"/>
        <v>1</v>
      </c>
    </row>
    <row r="178" spans="1:10" s="75" customFormat="1" ht="14.25" customHeight="1" x14ac:dyDescent="0.2">
      <c r="A178" s="95" t="str">
        <f>Прил.4!A112</f>
        <v xml:space="preserve">Иные закупки товаров, работ и услуг для обеспечения государственных (муниципальных) нужд
</v>
      </c>
      <c r="B178" s="70" t="str">
        <f>Прил.4!C112</f>
        <v>01</v>
      </c>
      <c r="C178" s="70" t="str">
        <f>Прил.4!D112</f>
        <v>13</v>
      </c>
      <c r="D178" s="70" t="str">
        <f>Прил.4!E112</f>
        <v>9400006040</v>
      </c>
      <c r="E178" s="70" t="str">
        <f>Прил.4!F112</f>
        <v>240</v>
      </c>
      <c r="F178" s="122">
        <f>Прил.4!N112</f>
        <v>12647935</v>
      </c>
      <c r="G178" s="122">
        <f>Прил.4!O112</f>
        <v>0</v>
      </c>
      <c r="H178" s="122">
        <f>Прил.4!P112</f>
        <v>0</v>
      </c>
      <c r="I178" s="172">
        <f t="shared" si="2"/>
        <v>1</v>
      </c>
    </row>
    <row r="179" spans="1:10" ht="38.25" x14ac:dyDescent="0.2">
      <c r="A179" s="64" t="str">
        <f>Прил.4!A655</f>
        <v>Реализация отдельных полномочий по владению недвижимым имуществом, находящимся в муниципальной собственности поселения, в части организации завоза угля для проведения отопительного периода</v>
      </c>
      <c r="B179" s="69" t="str">
        <f>Прил.4!C655</f>
        <v>01</v>
      </c>
      <c r="C179" s="69" t="str">
        <f>Прил.4!D655</f>
        <v>13</v>
      </c>
      <c r="D179" s="69" t="str">
        <f>Прил.4!E655</f>
        <v>9400006120</v>
      </c>
      <c r="E179" s="148"/>
      <c r="F179" s="121">
        <f>Прил.4!N655</f>
        <v>53521122.649999999</v>
      </c>
      <c r="G179" s="121">
        <f>Прил.4!O655</f>
        <v>0</v>
      </c>
      <c r="H179" s="121">
        <f>Прил.4!P655</f>
        <v>0</v>
      </c>
      <c r="I179" s="172">
        <f t="shared" si="2"/>
        <v>1</v>
      </c>
    </row>
    <row r="180" spans="1:10" x14ac:dyDescent="0.2">
      <c r="A180" s="64" t="str">
        <f>Прил.4!A656</f>
        <v>Межбюджетные трансферты</v>
      </c>
      <c r="B180" s="69" t="str">
        <f>Прил.4!C656</f>
        <v>01</v>
      </c>
      <c r="C180" s="69" t="str">
        <f>Прил.4!D656</f>
        <v>13</v>
      </c>
      <c r="D180" s="69" t="str">
        <f>Прил.4!E656</f>
        <v>9400006120</v>
      </c>
      <c r="E180" s="69" t="str">
        <f>Прил.4!F656</f>
        <v>500</v>
      </c>
      <c r="F180" s="121">
        <f>Прил.4!N656</f>
        <v>53521122.649999999</v>
      </c>
      <c r="G180" s="121">
        <f>Прил.4!O656</f>
        <v>0</v>
      </c>
      <c r="H180" s="121">
        <f>Прил.4!P656</f>
        <v>0</v>
      </c>
      <c r="I180" s="172">
        <f t="shared" si="2"/>
        <v>1</v>
      </c>
    </row>
    <row r="181" spans="1:10" s="75" customFormat="1" x14ac:dyDescent="0.2">
      <c r="A181" s="95" t="str">
        <f>Прил.4!A657</f>
        <v>Иные межбюджетные трансферты</v>
      </c>
      <c r="B181" s="70" t="str">
        <f>Прил.4!C657</f>
        <v>01</v>
      </c>
      <c r="C181" s="70" t="str">
        <f>Прил.4!D657</f>
        <v>13</v>
      </c>
      <c r="D181" s="70" t="str">
        <f>Прил.4!E657</f>
        <v>9400006120</v>
      </c>
      <c r="E181" s="70" t="str">
        <f>Прил.4!F657</f>
        <v>540</v>
      </c>
      <c r="F181" s="122">
        <f>Прил.4!N657</f>
        <v>53521122.649999999</v>
      </c>
      <c r="G181" s="122">
        <f>Прил.4!O657</f>
        <v>0</v>
      </c>
      <c r="H181" s="122">
        <f>Прил.4!P657</f>
        <v>0</v>
      </c>
      <c r="I181" s="172">
        <f t="shared" si="2"/>
        <v>1</v>
      </c>
    </row>
    <row r="182" spans="1:10" s="249" customFormat="1" ht="45" hidden="1" customHeight="1" x14ac:dyDescent="0.2">
      <c r="A182" s="240" t="str">
        <f>Прил.4!A113</f>
        <v>Расходы на повышение оплаты труда отдельным категориям работников бюджетной сферы осуществляемые за счет иных дотаций, предоставляемых из краевого бюджета с установлением условий их предоставления</v>
      </c>
      <c r="B182" s="241" t="str">
        <f>Прил.4!C113</f>
        <v>01</v>
      </c>
      <c r="C182" s="241" t="str">
        <f>Прил.4!D113</f>
        <v>13</v>
      </c>
      <c r="D182" s="241" t="str">
        <f>Прил.4!E113</f>
        <v>9400009850</v>
      </c>
      <c r="E182" s="241"/>
      <c r="F182" s="248">
        <f>Прил.4!N113+Прил.4!N598</f>
        <v>0</v>
      </c>
      <c r="G182" s="248">
        <f>Прил.4!O113</f>
        <v>0</v>
      </c>
      <c r="H182" s="248">
        <f>Прил.4!P113</f>
        <v>0</v>
      </c>
      <c r="I182" s="172" t="str">
        <f t="shared" si="2"/>
        <v xml:space="preserve"> </v>
      </c>
    </row>
    <row r="183" spans="1:10" s="249" customFormat="1" ht="44.25" hidden="1" customHeight="1" x14ac:dyDescent="0.2">
      <c r="A183" s="240" t="str">
        <f>Прил.4!A114</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83" s="241" t="str">
        <f>Прил.4!C114</f>
        <v>01</v>
      </c>
      <c r="C183" s="241" t="str">
        <f>Прил.4!D114</f>
        <v>13</v>
      </c>
      <c r="D183" s="241" t="str">
        <f>Прил.4!E114</f>
        <v>9400009850</v>
      </c>
      <c r="E183" s="241" t="str">
        <f>Прил.4!F114</f>
        <v>100</v>
      </c>
      <c r="F183" s="248">
        <f>Прил.4!N114+Прил.4!N599</f>
        <v>0</v>
      </c>
      <c r="G183" s="248">
        <f>Прил.4!O114</f>
        <v>0</v>
      </c>
      <c r="H183" s="248">
        <f>Прил.4!P114</f>
        <v>0</v>
      </c>
      <c r="I183" s="172" t="str">
        <f t="shared" si="2"/>
        <v xml:space="preserve"> </v>
      </c>
    </row>
    <row r="184" spans="1:10" s="75" customFormat="1" ht="14.25" hidden="1" customHeight="1" x14ac:dyDescent="0.2">
      <c r="A184" s="95" t="str">
        <f>Прил.4!A115</f>
        <v>Расходы на выплаты персоналу казенных учреждений</v>
      </c>
      <c r="B184" s="70" t="str">
        <f>Прил.4!C115</f>
        <v>01</v>
      </c>
      <c r="C184" s="70" t="str">
        <f>Прил.4!D115</f>
        <v>13</v>
      </c>
      <c r="D184" s="70" t="str">
        <f>Прил.4!E115</f>
        <v>9400009850</v>
      </c>
      <c r="E184" s="70" t="str">
        <f>Прил.4!F115</f>
        <v>110</v>
      </c>
      <c r="F184" s="122">
        <f>Прил.4!N115+Прил.4!N600</f>
        <v>0</v>
      </c>
      <c r="G184" s="122">
        <f>Прил.4!O115</f>
        <v>0</v>
      </c>
      <c r="H184" s="122">
        <f>Прил.4!P115</f>
        <v>0</v>
      </c>
      <c r="I184" s="172" t="str">
        <f t="shared" si="2"/>
        <v xml:space="preserve"> </v>
      </c>
    </row>
    <row r="185" spans="1:10" s="188" customFormat="1" ht="14.25" x14ac:dyDescent="0.2">
      <c r="A185" s="184" t="str">
        <f>Прил.4!A116</f>
        <v>НАЦИОНАЛЬНАЯ ОБОРОНА</v>
      </c>
      <c r="B185" s="185" t="str">
        <f>Прил.4!C116</f>
        <v>02</v>
      </c>
      <c r="C185" s="185"/>
      <c r="D185" s="185"/>
      <c r="E185" s="186"/>
      <c r="F185" s="197">
        <f>Прил.4!N116</f>
        <v>1658276.3</v>
      </c>
      <c r="G185" s="197">
        <f>Прил.4!O116</f>
        <v>1683383</v>
      </c>
      <c r="H185" s="197">
        <f>Прил.4!P116</f>
        <v>0</v>
      </c>
      <c r="I185" s="172">
        <f t="shared" si="2"/>
        <v>1</v>
      </c>
      <c r="J185" s="188">
        <f>F185/F10*100</f>
        <v>0.22999979154644701</v>
      </c>
    </row>
    <row r="186" spans="1:10" s="80" customFormat="1" x14ac:dyDescent="0.2">
      <c r="A186" s="93" t="str">
        <f>Прил.4!A117</f>
        <v>Мобилизационная и вневойсковая подготовка</v>
      </c>
      <c r="B186" s="94" t="str">
        <f>Прил.4!C117</f>
        <v>02</v>
      </c>
      <c r="C186" s="94" t="str">
        <f>Прил.4!D117</f>
        <v>03</v>
      </c>
      <c r="D186" s="94"/>
      <c r="E186" s="147"/>
      <c r="F186" s="125">
        <f>Прил.4!N117</f>
        <v>1658276.3</v>
      </c>
      <c r="G186" s="125">
        <f>Прил.4!O117</f>
        <v>1683383</v>
      </c>
      <c r="H186" s="125">
        <f>Прил.4!P117</f>
        <v>0</v>
      </c>
      <c r="I186" s="172">
        <f t="shared" si="2"/>
        <v>1</v>
      </c>
    </row>
    <row r="187" spans="1:10" x14ac:dyDescent="0.2">
      <c r="A187" s="64" t="str">
        <f>Прил.4!A118</f>
        <v>Непрограммные расходы по осуществлению выполнения государственных полномочий</v>
      </c>
      <c r="B187" s="69" t="str">
        <f>Прил.4!C118</f>
        <v>02</v>
      </c>
      <c r="C187" s="69" t="str">
        <f>Прил.4!D118</f>
        <v>03</v>
      </c>
      <c r="D187" s="69" t="str">
        <f>Прил.4!E118</f>
        <v>9100000000</v>
      </c>
      <c r="E187" s="148"/>
      <c r="F187" s="121">
        <f>Прил.4!N118</f>
        <v>1658276.3</v>
      </c>
      <c r="G187" s="121">
        <f>Прил.4!O118</f>
        <v>1683383</v>
      </c>
      <c r="H187" s="121">
        <f>Прил.4!P118</f>
        <v>0</v>
      </c>
      <c r="I187" s="172">
        <f t="shared" si="2"/>
        <v>1</v>
      </c>
    </row>
    <row r="188" spans="1:10" ht="25.5" x14ac:dyDescent="0.2">
      <c r="A188" s="64" t="str">
        <f>Прил.4!A119</f>
        <v>Расходы на осуществление первичного воинского учета органами местного самоуправления поселений, муниципальных и городских округов</v>
      </c>
      <c r="B188" s="69" t="str">
        <f>Прил.4!C119</f>
        <v>02</v>
      </c>
      <c r="C188" s="69" t="str">
        <f>Прил.4!D119</f>
        <v>03</v>
      </c>
      <c r="D188" s="69" t="str">
        <f>Прил.4!E119</f>
        <v>9100051180</v>
      </c>
      <c r="E188" s="148"/>
      <c r="F188" s="121">
        <f>Прил.4!N119</f>
        <v>1658276.3</v>
      </c>
      <c r="G188" s="121">
        <f>Прил.4!O119</f>
        <v>1683383</v>
      </c>
      <c r="H188" s="121">
        <f>Прил.4!P119</f>
        <v>0</v>
      </c>
      <c r="I188" s="172">
        <f t="shared" si="2"/>
        <v>1</v>
      </c>
    </row>
    <row r="189" spans="1:10" ht="38.25" x14ac:dyDescent="0.2">
      <c r="A189" s="64" t="str">
        <f>Прил.4!A120</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89" s="69" t="str">
        <f>Прил.4!C120</f>
        <v>02</v>
      </c>
      <c r="C189" s="69" t="str">
        <f>Прил.4!D120</f>
        <v>03</v>
      </c>
      <c r="D189" s="69" t="str">
        <f>Прил.4!E120</f>
        <v>9100051180</v>
      </c>
      <c r="E189" s="69" t="str">
        <f>Прил.4!F120</f>
        <v>100</v>
      </c>
      <c r="F189" s="121">
        <f>Прил.4!N120</f>
        <v>1370622.96</v>
      </c>
      <c r="G189" s="121">
        <f>Прил.4!O120</f>
        <v>1376883</v>
      </c>
      <c r="H189" s="121">
        <f>Прил.4!P120</f>
        <v>0</v>
      </c>
      <c r="I189" s="172">
        <f t="shared" si="2"/>
        <v>1</v>
      </c>
    </row>
    <row r="190" spans="1:10" s="75" customFormat="1" x14ac:dyDescent="0.2">
      <c r="A190" s="95" t="str">
        <f>Прил.4!A121</f>
        <v>Расходы на выплаты персоналу государственных (муниципальных) органов</v>
      </c>
      <c r="B190" s="70" t="str">
        <f>Прил.4!C121</f>
        <v>02</v>
      </c>
      <c r="C190" s="70" t="str">
        <f>Прил.4!D121</f>
        <v>03</v>
      </c>
      <c r="D190" s="70" t="str">
        <f>Прил.4!E121</f>
        <v>9100051180</v>
      </c>
      <c r="E190" s="70" t="str">
        <f>Прил.4!F121</f>
        <v>120</v>
      </c>
      <c r="F190" s="122">
        <f>Прил.4!N121</f>
        <v>1370622.96</v>
      </c>
      <c r="G190" s="122">
        <f>Прил.4!O121</f>
        <v>1376883</v>
      </c>
      <c r="H190" s="122">
        <f>Прил.4!P121</f>
        <v>0</v>
      </c>
      <c r="I190" s="172">
        <f t="shared" si="2"/>
        <v>1</v>
      </c>
    </row>
    <row r="191" spans="1:10" x14ac:dyDescent="0.2">
      <c r="A191" s="64" t="str">
        <f>Прил.4!A122</f>
        <v>Закупка товаров, работ и услуг для обеспечения государственных (муниципальных) нужд</v>
      </c>
      <c r="B191" s="69" t="str">
        <f>Прил.4!C122</f>
        <v>02</v>
      </c>
      <c r="C191" s="69" t="str">
        <f>Прил.4!D122</f>
        <v>03</v>
      </c>
      <c r="D191" s="69" t="str">
        <f>Прил.4!E122</f>
        <v>9100051180</v>
      </c>
      <c r="E191" s="69" t="str">
        <f>Прил.4!F122</f>
        <v>200</v>
      </c>
      <c r="F191" s="121">
        <f>Прил.4!N122</f>
        <v>287653.34000000003</v>
      </c>
      <c r="G191" s="121">
        <f>Прил.4!O122</f>
        <v>306500</v>
      </c>
      <c r="H191" s="121">
        <f>Прил.4!P122</f>
        <v>0</v>
      </c>
      <c r="I191" s="172">
        <f t="shared" si="2"/>
        <v>1</v>
      </c>
    </row>
    <row r="192" spans="1:10" s="75" customFormat="1" ht="14.25" customHeight="1" x14ac:dyDescent="0.2">
      <c r="A192" s="95" t="str">
        <f>Прил.4!A123</f>
        <v xml:space="preserve">Иные закупки товаров, работ и услуг для обеспечения государственных (муниципальных) нужд
</v>
      </c>
      <c r="B192" s="70" t="str">
        <f>Прил.4!C123</f>
        <v>02</v>
      </c>
      <c r="C192" s="70" t="str">
        <f>Прил.4!D123</f>
        <v>03</v>
      </c>
      <c r="D192" s="70" t="str">
        <f>Прил.4!E123</f>
        <v>9100051180</v>
      </c>
      <c r="E192" s="70" t="str">
        <f>Прил.4!F123</f>
        <v>240</v>
      </c>
      <c r="F192" s="122">
        <f>Прил.4!N123</f>
        <v>287653.34000000003</v>
      </c>
      <c r="G192" s="122">
        <f>Прил.4!O123</f>
        <v>306500</v>
      </c>
      <c r="H192" s="122">
        <f>Прил.4!P123</f>
        <v>0</v>
      </c>
      <c r="I192" s="172">
        <f t="shared" si="2"/>
        <v>1</v>
      </c>
    </row>
    <row r="193" spans="1:10" s="188" customFormat="1" ht="17.25" customHeight="1" x14ac:dyDescent="0.2">
      <c r="A193" s="184" t="str">
        <f>Прил.4!A124</f>
        <v>НАЦИОНАЛЬНАЯ БЕЗОПАСНОСТЬ И ПРАВООХРАНИТЕЛЬНАЯ ДЕЯТЕЛЬНОСТЬ</v>
      </c>
      <c r="B193" s="185" t="str">
        <f>Прил.4!C124</f>
        <v>03</v>
      </c>
      <c r="C193" s="185"/>
      <c r="D193" s="185"/>
      <c r="E193" s="185"/>
      <c r="F193" s="197">
        <f>Прил.4!N124</f>
        <v>38916</v>
      </c>
      <c r="G193" s="197">
        <f>Прил.4!O124</f>
        <v>43237</v>
      </c>
      <c r="H193" s="197">
        <f>Прил.4!P124</f>
        <v>0</v>
      </c>
      <c r="I193" s="172">
        <f t="shared" si="2"/>
        <v>1</v>
      </c>
      <c r="J193" s="188">
        <f>F193/F10*100</f>
        <v>5.3975757163155103E-3</v>
      </c>
    </row>
    <row r="194" spans="1:10" s="80" customFormat="1" ht="25.5" customHeight="1" x14ac:dyDescent="0.2">
      <c r="A194" s="93" t="str">
        <f>Прил.4!A125</f>
        <v>Защита населения и территории от чрезвычайных ситуаций природного и техногенного характера, пожарная безопасность</v>
      </c>
      <c r="B194" s="94" t="str">
        <f>Прил.4!C125</f>
        <v>03</v>
      </c>
      <c r="C194" s="94" t="str">
        <f>Прил.4!D125</f>
        <v>10</v>
      </c>
      <c r="D194" s="94"/>
      <c r="E194" s="147"/>
      <c r="F194" s="125">
        <f>Прил.4!N125</f>
        <v>38916</v>
      </c>
      <c r="G194" s="125">
        <f>Прил.4!O125</f>
        <v>43237</v>
      </c>
      <c r="H194" s="125">
        <f>Прил.4!P125</f>
        <v>0</v>
      </c>
      <c r="I194" s="172">
        <f t="shared" si="2"/>
        <v>1</v>
      </c>
    </row>
    <row r="195" spans="1:10" x14ac:dyDescent="0.2">
      <c r="A195" s="64" t="str">
        <f>Прил.4!A126</f>
        <v>Непрограммные расходы муниципального образования</v>
      </c>
      <c r="B195" s="69" t="str">
        <f>Прил.4!C126</f>
        <v>03</v>
      </c>
      <c r="C195" s="69" t="str">
        <f>Прил.4!D126</f>
        <v>10</v>
      </c>
      <c r="D195" s="69" t="str">
        <f>Прил.4!E126</f>
        <v>9400000000</v>
      </c>
      <c r="E195" s="148"/>
      <c r="F195" s="121">
        <f>Прил.4!N126</f>
        <v>38916</v>
      </c>
      <c r="G195" s="121">
        <f>Прил.4!O126</f>
        <v>43237</v>
      </c>
      <c r="H195" s="121">
        <f>Прил.4!P126</f>
        <v>0</v>
      </c>
      <c r="I195" s="172">
        <f t="shared" si="2"/>
        <v>1</v>
      </c>
    </row>
    <row r="196" spans="1:10" ht="52.5" hidden="1" customHeight="1" x14ac:dyDescent="0.2">
      <c r="A196" s="64" t="str">
        <f>Прил.4!A127</f>
        <v>Расходы на обеспечение первичных мер пожарной безопасности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v>
      </c>
      <c r="B196" s="69" t="str">
        <f>Прил.4!C127</f>
        <v>03</v>
      </c>
      <c r="C196" s="69" t="str">
        <f>Прил.4!D127</f>
        <v>10</v>
      </c>
      <c r="D196" s="69" t="str">
        <f>Прил.4!E127</f>
        <v>94000S4120</v>
      </c>
      <c r="E196" s="148"/>
      <c r="F196" s="121">
        <f>Прил.4!N127</f>
        <v>0</v>
      </c>
      <c r="G196" s="121">
        <f>Прил.4!O127</f>
        <v>0</v>
      </c>
      <c r="H196" s="121">
        <f>Прил.4!P127</f>
        <v>0</v>
      </c>
      <c r="I196" s="172" t="str">
        <f t="shared" si="2"/>
        <v xml:space="preserve"> </v>
      </c>
    </row>
    <row r="197" spans="1:10" hidden="1" x14ac:dyDescent="0.2">
      <c r="A197" s="64" t="str">
        <f>Прил.4!A128</f>
        <v>Закупка товаров, работ и услуг для обеспечения государственных (муниципальных) нужд</v>
      </c>
      <c r="B197" s="69" t="str">
        <f>Прил.4!C128</f>
        <v>03</v>
      </c>
      <c r="C197" s="69" t="str">
        <f>Прил.4!D128</f>
        <v>10</v>
      </c>
      <c r="D197" s="69" t="str">
        <f>Прил.4!E128</f>
        <v>94000S4120</v>
      </c>
      <c r="E197" s="69" t="str">
        <f>Прил.4!F128</f>
        <v>200</v>
      </c>
      <c r="F197" s="121">
        <f>Прил.4!N128</f>
        <v>0</v>
      </c>
      <c r="G197" s="121">
        <f>Прил.4!O128</f>
        <v>0</v>
      </c>
      <c r="H197" s="121">
        <f>Прил.4!P128</f>
        <v>0</v>
      </c>
      <c r="I197" s="172" t="str">
        <f t="shared" si="2"/>
        <v xml:space="preserve"> </v>
      </c>
    </row>
    <row r="198" spans="1:10" s="75" customFormat="1" ht="15.75" hidden="1" customHeight="1" x14ac:dyDescent="0.2">
      <c r="A198" s="95" t="str">
        <f>Прил.4!A129</f>
        <v xml:space="preserve">Иные закупки товаров, работ и услуг для обеспечения государственных (муниципальных) нужд
</v>
      </c>
      <c r="B198" s="70" t="str">
        <f>Прил.4!C129</f>
        <v>03</v>
      </c>
      <c r="C198" s="70" t="str">
        <f>Прил.4!D129</f>
        <v>10</v>
      </c>
      <c r="D198" s="70" t="str">
        <f>Прил.4!E129</f>
        <v>94000S4120</v>
      </c>
      <c r="E198" s="70" t="str">
        <f>Прил.4!F129</f>
        <v>240</v>
      </c>
      <c r="F198" s="122">
        <f>Прил.4!N129</f>
        <v>0</v>
      </c>
      <c r="G198" s="122">
        <f>Прил.4!O129</f>
        <v>0</v>
      </c>
      <c r="H198" s="122">
        <f>Прил.4!P129</f>
        <v>0</v>
      </c>
      <c r="I198" s="172" t="str">
        <f t="shared" si="2"/>
        <v xml:space="preserve"> </v>
      </c>
    </row>
    <row r="199" spans="1:10" ht="54" customHeight="1" x14ac:dyDescent="0.2">
      <c r="A199" s="64" t="str">
        <f>Прил.4!A130</f>
        <v>Софинансирование расходов на обеспечение первичных мер пожарной безопасности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 за счет местного бюджета</v>
      </c>
      <c r="B199" s="69" t="str">
        <f>Прил.4!C130</f>
        <v>03</v>
      </c>
      <c r="C199" s="69" t="str">
        <f>Прил.4!D130</f>
        <v>10</v>
      </c>
      <c r="D199" s="69" t="str">
        <f>Прил.4!E130</f>
        <v>94000S4129</v>
      </c>
      <c r="E199" s="69"/>
      <c r="F199" s="121">
        <f>Прил.4!N130</f>
        <v>38916</v>
      </c>
      <c r="G199" s="121">
        <f>Прил.4!O130</f>
        <v>43237</v>
      </c>
      <c r="H199" s="121">
        <f>Прил.4!P130</f>
        <v>0</v>
      </c>
      <c r="I199" s="172">
        <f t="shared" si="2"/>
        <v>1</v>
      </c>
    </row>
    <row r="200" spans="1:10" x14ac:dyDescent="0.2">
      <c r="A200" s="64" t="str">
        <f>Прил.4!A131</f>
        <v>Закупка товаров, работ и услуг для обеспечения государственных (муниципальных) нужд</v>
      </c>
      <c r="B200" s="69" t="str">
        <f>Прил.4!C131</f>
        <v>03</v>
      </c>
      <c r="C200" s="69" t="str">
        <f>Прил.4!D131</f>
        <v>10</v>
      </c>
      <c r="D200" s="69" t="str">
        <f>Прил.4!E131</f>
        <v>94000S4129</v>
      </c>
      <c r="E200" s="69" t="str">
        <f>Прил.4!F131</f>
        <v>200</v>
      </c>
      <c r="F200" s="121">
        <f>Прил.4!N131</f>
        <v>38916</v>
      </c>
      <c r="G200" s="121">
        <f>Прил.4!O131</f>
        <v>43237</v>
      </c>
      <c r="H200" s="121">
        <f>Прил.4!P131</f>
        <v>0</v>
      </c>
      <c r="I200" s="172">
        <f t="shared" si="2"/>
        <v>1</v>
      </c>
    </row>
    <row r="201" spans="1:10" s="75" customFormat="1" ht="15" customHeight="1" x14ac:dyDescent="0.2">
      <c r="A201" s="95" t="str">
        <f>Прил.4!A132</f>
        <v xml:space="preserve">Иные закупки товаров, работ и услуг для обеспечения государственных (муниципальных) нужд
</v>
      </c>
      <c r="B201" s="70" t="str">
        <f>Прил.4!C132</f>
        <v>03</v>
      </c>
      <c r="C201" s="70" t="str">
        <f>Прил.4!D132</f>
        <v>10</v>
      </c>
      <c r="D201" s="70" t="str">
        <f>Прил.4!E132</f>
        <v>94000S4129</v>
      </c>
      <c r="E201" s="70" t="str">
        <f>Прил.4!F132</f>
        <v>240</v>
      </c>
      <c r="F201" s="122">
        <f>Прил.4!N132</f>
        <v>38916</v>
      </c>
      <c r="G201" s="122">
        <f>Прил.4!O132</f>
        <v>43237</v>
      </c>
      <c r="H201" s="122">
        <f>Прил.4!P132</f>
        <v>0</v>
      </c>
      <c r="I201" s="172">
        <f t="shared" si="2"/>
        <v>1</v>
      </c>
    </row>
    <row r="202" spans="1:10" s="188" customFormat="1" ht="14.25" x14ac:dyDescent="0.2">
      <c r="A202" s="184" t="str">
        <f>Прил.4!A661</f>
        <v>НАЦИОНАЛЬНАЯ ЭКОНОМИКА</v>
      </c>
      <c r="B202" s="185" t="str">
        <f>Прил.4!C661</f>
        <v>04</v>
      </c>
      <c r="C202" s="185"/>
      <c r="D202" s="185"/>
      <c r="E202" s="186"/>
      <c r="F202" s="197">
        <f>F203+F218+F237+F279+F271</f>
        <v>52356273.18</v>
      </c>
      <c r="G202" s="197">
        <f>G203+G218+G237+G279+G271</f>
        <v>13448827.08</v>
      </c>
      <c r="H202" s="197">
        <f>H203+H218+H237+H279+H271</f>
        <v>17361027.079999998</v>
      </c>
      <c r="I202" s="172">
        <f t="shared" si="2"/>
        <v>1</v>
      </c>
      <c r="J202" s="188">
        <f>F202/F10*100</f>
        <v>7.2617162275965903</v>
      </c>
    </row>
    <row r="203" spans="1:10" s="80" customFormat="1" hidden="1" x14ac:dyDescent="0.2">
      <c r="A203" s="106" t="str">
        <f>Прил.4!A662</f>
        <v>Водное хозяйство</v>
      </c>
      <c r="B203" s="94" t="str">
        <f>Прил.4!C662</f>
        <v>04</v>
      </c>
      <c r="C203" s="94" t="str">
        <f>Прил.4!D662</f>
        <v>06</v>
      </c>
      <c r="D203" s="147"/>
      <c r="E203" s="147"/>
      <c r="F203" s="125">
        <f t="shared" ref="F203:H204" si="4">F204</f>
        <v>0</v>
      </c>
      <c r="G203" s="125">
        <f t="shared" si="4"/>
        <v>0</v>
      </c>
      <c r="H203" s="125">
        <f t="shared" si="4"/>
        <v>0</v>
      </c>
      <c r="I203" s="172" t="str">
        <f t="shared" ref="I203:I266" si="5">IF(SUM(F203:H203)&gt;0,1," ")</f>
        <v xml:space="preserve"> </v>
      </c>
    </row>
    <row r="204" spans="1:10" hidden="1" x14ac:dyDescent="0.2">
      <c r="A204" s="104" t="str">
        <f>Прил.4!A663</f>
        <v>Муниципальная программа "Благоустройство территории сельского поселения Хатанга"</v>
      </c>
      <c r="B204" s="69" t="str">
        <f>Прил.4!C663</f>
        <v>04</v>
      </c>
      <c r="C204" s="69" t="str">
        <f>Прил.4!D663</f>
        <v>06</v>
      </c>
      <c r="D204" s="69" t="str">
        <f>Прил.4!E663</f>
        <v>0600000000</v>
      </c>
      <c r="E204" s="148"/>
      <c r="F204" s="121">
        <f t="shared" si="4"/>
        <v>0</v>
      </c>
      <c r="G204" s="121">
        <f t="shared" si="4"/>
        <v>0</v>
      </c>
      <c r="H204" s="121">
        <f t="shared" si="4"/>
        <v>0</v>
      </c>
      <c r="I204" s="172" t="str">
        <f t="shared" si="5"/>
        <v xml:space="preserve"> </v>
      </c>
    </row>
    <row r="205" spans="1:10" hidden="1" x14ac:dyDescent="0.2">
      <c r="A205" s="104" t="str">
        <f>Прил.4!A664</f>
        <v>Подпрограмма "Охрана водных ресурсов"</v>
      </c>
      <c r="B205" s="69" t="str">
        <f>Прил.4!C664</f>
        <v>04</v>
      </c>
      <c r="C205" s="69" t="str">
        <f>Прил.4!D664</f>
        <v>06</v>
      </c>
      <c r="D205" s="69" t="str">
        <f>Прил.4!E664</f>
        <v>0630000000</v>
      </c>
      <c r="E205" s="148"/>
      <c r="F205" s="121">
        <f>F206+F209+F215+F212</f>
        <v>0</v>
      </c>
      <c r="G205" s="121">
        <f>G206+G209+G215</f>
        <v>0</v>
      </c>
      <c r="H205" s="121">
        <f>H206+H209+H215</f>
        <v>0</v>
      </c>
      <c r="I205" s="172" t="str">
        <f t="shared" si="5"/>
        <v xml:space="preserve"> </v>
      </c>
    </row>
    <row r="206" spans="1:10" ht="51" hidden="1" x14ac:dyDescent="0.2">
      <c r="A206" s="104" t="str">
        <f>Прил.4!A665</f>
        <v>Расходы на мероприятия в области обеспечения капитального ремонта, реконструкции и строительства гидротехнических сооружений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 (за счет средств федерального и краевого бюджета)</v>
      </c>
      <c r="B206" s="69" t="str">
        <f>Прил.4!C665</f>
        <v>04</v>
      </c>
      <c r="C206" s="69" t="str">
        <f>Прил.4!D665</f>
        <v>06</v>
      </c>
      <c r="D206" s="69" t="str">
        <f>Прил.4!E665</f>
        <v>06300L016Б</v>
      </c>
      <c r="E206" s="69"/>
      <c r="F206" s="121">
        <f>Прил.4!N665</f>
        <v>0</v>
      </c>
      <c r="G206" s="121">
        <f>Прил.4!O665</f>
        <v>0</v>
      </c>
      <c r="H206" s="121">
        <f>Прил.4!P665</f>
        <v>0</v>
      </c>
      <c r="I206" s="172" t="str">
        <f t="shared" si="5"/>
        <v xml:space="preserve"> </v>
      </c>
    </row>
    <row r="207" spans="1:10" hidden="1" x14ac:dyDescent="0.2">
      <c r="A207" s="104" t="str">
        <f>Прил.4!A666</f>
        <v>Межбюджетные трансферты</v>
      </c>
      <c r="B207" s="69" t="str">
        <f>Прил.4!C666</f>
        <v>04</v>
      </c>
      <c r="C207" s="69" t="str">
        <f>Прил.4!D666</f>
        <v>06</v>
      </c>
      <c r="D207" s="69" t="str">
        <f>Прил.4!E666</f>
        <v>06300L016Б</v>
      </c>
      <c r="E207" s="69" t="str">
        <f>Прил.4!F666</f>
        <v>500</v>
      </c>
      <c r="F207" s="121">
        <f>Прил.4!N666</f>
        <v>0</v>
      </c>
      <c r="G207" s="121">
        <f>Прил.4!O666</f>
        <v>0</v>
      </c>
      <c r="H207" s="121">
        <f>Прил.4!P666</f>
        <v>0</v>
      </c>
      <c r="I207" s="172" t="str">
        <f t="shared" si="5"/>
        <v xml:space="preserve"> </v>
      </c>
    </row>
    <row r="208" spans="1:10" s="75" customFormat="1" hidden="1" x14ac:dyDescent="0.2">
      <c r="A208" s="105" t="str">
        <f>Прил.4!A667</f>
        <v>Иные межбюджетные трансферты</v>
      </c>
      <c r="B208" s="70" t="str">
        <f>Прил.4!C667</f>
        <v>04</v>
      </c>
      <c r="C208" s="70" t="str">
        <f>Прил.4!D667</f>
        <v>06</v>
      </c>
      <c r="D208" s="70" t="str">
        <f>Прил.4!E667</f>
        <v>06300L016Б</v>
      </c>
      <c r="E208" s="70" t="str">
        <f>Прил.4!F667</f>
        <v>540</v>
      </c>
      <c r="F208" s="122">
        <f>Прил.4!N667</f>
        <v>0</v>
      </c>
      <c r="G208" s="122">
        <f>Прил.4!O667</f>
        <v>0</v>
      </c>
      <c r="H208" s="122">
        <f>Прил.4!P667</f>
        <v>0</v>
      </c>
      <c r="I208" s="172" t="str">
        <f t="shared" si="5"/>
        <v xml:space="preserve"> </v>
      </c>
    </row>
    <row r="209" spans="1:10" ht="51" hidden="1" x14ac:dyDescent="0.2">
      <c r="A209" s="205" t="str">
        <f>Прил.4!A668</f>
        <v>Расходы на мероприятия в области обеспечения капитального ремонта, реконструкции и строительства гидротехнических сооружений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 (софинансирование за счет местного бюджета)</v>
      </c>
      <c r="B209" s="69" t="str">
        <f>Прил.4!C668</f>
        <v>04</v>
      </c>
      <c r="C209" s="69" t="str">
        <f>Прил.4!D668</f>
        <v>06</v>
      </c>
      <c r="D209" s="69" t="str">
        <f>Прил.4!E668</f>
        <v>06300L016Б</v>
      </c>
      <c r="E209" s="69"/>
      <c r="F209" s="121">
        <f>Прил.4!N668</f>
        <v>0</v>
      </c>
      <c r="G209" s="121">
        <f>Прил.4!O668</f>
        <v>0</v>
      </c>
      <c r="H209" s="121">
        <f>Прил.4!P668</f>
        <v>0</v>
      </c>
      <c r="I209" s="172" t="str">
        <f t="shared" si="5"/>
        <v xml:space="preserve"> </v>
      </c>
    </row>
    <row r="210" spans="1:10" hidden="1" x14ac:dyDescent="0.2">
      <c r="A210" s="205" t="str">
        <f>Прил.4!A669</f>
        <v>Межбюджетные трансферты</v>
      </c>
      <c r="B210" s="69" t="str">
        <f>Прил.4!C669</f>
        <v>04</v>
      </c>
      <c r="C210" s="69" t="str">
        <f>Прил.4!D669</f>
        <v>06</v>
      </c>
      <c r="D210" s="69" t="str">
        <f>Прил.4!E669</f>
        <v>06300L016Б</v>
      </c>
      <c r="E210" s="69" t="str">
        <f>Прил.4!F669</f>
        <v>500</v>
      </c>
      <c r="F210" s="121">
        <f>Прил.4!N669</f>
        <v>0</v>
      </c>
      <c r="G210" s="121">
        <f>Прил.4!O669</f>
        <v>0</v>
      </c>
      <c r="H210" s="121">
        <f>Прил.4!P669</f>
        <v>0</v>
      </c>
      <c r="I210" s="172" t="str">
        <f t="shared" si="5"/>
        <v xml:space="preserve"> </v>
      </c>
    </row>
    <row r="211" spans="1:10" s="75" customFormat="1" hidden="1" x14ac:dyDescent="0.2">
      <c r="A211" s="206" t="str">
        <f>Прил.4!A667</f>
        <v>Иные межбюджетные трансферты</v>
      </c>
      <c r="B211" s="70" t="str">
        <f>Прил.4!C667</f>
        <v>04</v>
      </c>
      <c r="C211" s="70" t="str">
        <f>Прил.4!D667</f>
        <v>06</v>
      </c>
      <c r="D211" s="70" t="str">
        <f>Прил.4!E667</f>
        <v>06300L016Б</v>
      </c>
      <c r="E211" s="70" t="str">
        <f>Прил.4!F667</f>
        <v>540</v>
      </c>
      <c r="F211" s="122">
        <f>Прил.4!N667</f>
        <v>0</v>
      </c>
      <c r="G211" s="122">
        <f>Прил.4!O667</f>
        <v>0</v>
      </c>
      <c r="H211" s="122">
        <f>Прил.4!P667</f>
        <v>0</v>
      </c>
      <c r="I211" s="172" t="str">
        <f t="shared" si="5"/>
        <v xml:space="preserve"> </v>
      </c>
    </row>
    <row r="212" spans="1:10" s="75" customFormat="1" hidden="1" x14ac:dyDescent="0.2">
      <c r="A212" s="104" t="str">
        <f>Прил.4!A137</f>
        <v>Разработка и согласование декларации безопасности гидротехнических сооружений</v>
      </c>
      <c r="B212" s="69" t="s">
        <v>141</v>
      </c>
      <c r="C212" s="69" t="s">
        <v>143</v>
      </c>
      <c r="D212" s="69" t="s">
        <v>170</v>
      </c>
      <c r="E212" s="70"/>
      <c r="F212" s="121">
        <f>Прил.4!N137</f>
        <v>0</v>
      </c>
      <c r="G212" s="121">
        <f>Прил.4!O137</f>
        <v>0</v>
      </c>
      <c r="H212" s="121">
        <f>Прил.4!P137</f>
        <v>0</v>
      </c>
      <c r="I212" s="172" t="str">
        <f t="shared" si="5"/>
        <v xml:space="preserve"> </v>
      </c>
    </row>
    <row r="213" spans="1:10" s="75" customFormat="1" hidden="1" x14ac:dyDescent="0.2">
      <c r="A213" s="104" t="str">
        <f>Прил.4!A138</f>
        <v>Закупка товаров, работ и услуг для обеспечения государственных (муниципальных) нужд</v>
      </c>
      <c r="B213" s="69" t="s">
        <v>141</v>
      </c>
      <c r="C213" s="69" t="s">
        <v>143</v>
      </c>
      <c r="D213" s="69" t="s">
        <v>170</v>
      </c>
      <c r="E213" s="69" t="s">
        <v>224</v>
      </c>
      <c r="F213" s="121">
        <f>Прил.4!N138</f>
        <v>0</v>
      </c>
      <c r="G213" s="121">
        <f>Прил.4!O138</f>
        <v>0</v>
      </c>
      <c r="H213" s="121">
        <f>Прил.4!P138</f>
        <v>0</v>
      </c>
      <c r="I213" s="172" t="str">
        <f t="shared" si="5"/>
        <v xml:space="preserve"> </v>
      </c>
    </row>
    <row r="214" spans="1:10" s="75" customFormat="1" ht="25.5" hidden="1" x14ac:dyDescent="0.2">
      <c r="A214" s="105" t="str">
        <f>Прил.4!A139</f>
        <v xml:space="preserve">Иные закупки товаров, работ и услуг для обеспечения государственных (муниципальных) нужд
</v>
      </c>
      <c r="B214" s="70" t="s">
        <v>141</v>
      </c>
      <c r="C214" s="70" t="s">
        <v>143</v>
      </c>
      <c r="D214" s="70" t="s">
        <v>170</v>
      </c>
      <c r="E214" s="70" t="s">
        <v>225</v>
      </c>
      <c r="F214" s="122">
        <f>Прил.4!N139</f>
        <v>0</v>
      </c>
      <c r="G214" s="122">
        <f>Прил.4!O139</f>
        <v>0</v>
      </c>
      <c r="H214" s="122">
        <f>Прил.4!P139</f>
        <v>0</v>
      </c>
      <c r="I214" s="172" t="str">
        <f t="shared" si="5"/>
        <v xml:space="preserve"> </v>
      </c>
    </row>
    <row r="215" spans="1:10" ht="25.5" hidden="1" x14ac:dyDescent="0.2">
      <c r="A215" s="104" t="str">
        <f>Прил.4!A140</f>
        <v xml:space="preserve">Актуализация схем водоснабжения, водоотведения и теплоснабжения  села Хатанга Таймырского Долгано-Ненецкого муниципального района Красноярского края на 2015-2025 годы </v>
      </c>
      <c r="B215" s="69" t="str">
        <f>Прил.4!C671</f>
        <v>04</v>
      </c>
      <c r="C215" s="69" t="str">
        <f>Прил.4!D671</f>
        <v>06</v>
      </c>
      <c r="D215" s="69" t="str">
        <f>Прил.4!E671</f>
        <v>0630016320</v>
      </c>
      <c r="E215" s="69"/>
      <c r="F215" s="121">
        <f>Прил.4!N140</f>
        <v>0</v>
      </c>
      <c r="G215" s="121">
        <f>Прил.4!O671</f>
        <v>0</v>
      </c>
      <c r="H215" s="121">
        <f>Прил.4!P671</f>
        <v>0</v>
      </c>
      <c r="I215" s="172" t="str">
        <f t="shared" si="5"/>
        <v xml:space="preserve"> </v>
      </c>
    </row>
    <row r="216" spans="1:10" hidden="1" x14ac:dyDescent="0.2">
      <c r="A216" s="104" t="str">
        <f>Прил.4!A141</f>
        <v>Закупка товаров, работ и услуг для обеспечения государственных (муниципальных) нужд</v>
      </c>
      <c r="B216" s="69" t="str">
        <f>Прил.4!C672</f>
        <v>04</v>
      </c>
      <c r="C216" s="69" t="str">
        <f>Прил.4!D672</f>
        <v>06</v>
      </c>
      <c r="D216" s="69" t="str">
        <f>Прил.4!E672</f>
        <v>0630016320</v>
      </c>
      <c r="E216" s="69" t="str">
        <f>Прил.4!F141</f>
        <v>200</v>
      </c>
      <c r="F216" s="121">
        <f>Прил.4!N141</f>
        <v>0</v>
      </c>
      <c r="G216" s="121">
        <f>Прил.4!O672</f>
        <v>0</v>
      </c>
      <c r="H216" s="121">
        <f>Прил.4!P672</f>
        <v>0</v>
      </c>
      <c r="I216" s="172" t="str">
        <f t="shared" si="5"/>
        <v xml:space="preserve"> </v>
      </c>
    </row>
    <row r="217" spans="1:10" s="75" customFormat="1" ht="25.5" hidden="1" x14ac:dyDescent="0.2">
      <c r="A217" s="105" t="str">
        <f>Прил.4!A142</f>
        <v xml:space="preserve">Иные закупки товаров, работ и услуг для обеспечения государственных (муниципальных) нужд
</v>
      </c>
      <c r="B217" s="70" t="str">
        <f>Прил.4!C673</f>
        <v>04</v>
      </c>
      <c r="C217" s="70" t="str">
        <f>Прил.4!D673</f>
        <v>06</v>
      </c>
      <c r="D217" s="70" t="str">
        <f>Прил.4!E673</f>
        <v>0630016320</v>
      </c>
      <c r="E217" s="70" t="str">
        <f>Прил.4!F142</f>
        <v>240</v>
      </c>
      <c r="F217" s="122">
        <f>Прил.4!N142</f>
        <v>0</v>
      </c>
      <c r="G217" s="122">
        <f>Прил.4!O673</f>
        <v>0</v>
      </c>
      <c r="H217" s="122">
        <f>Прил.4!P673</f>
        <v>0</v>
      </c>
      <c r="I217" s="172" t="str">
        <f t="shared" si="5"/>
        <v xml:space="preserve"> </v>
      </c>
    </row>
    <row r="218" spans="1:10" s="80" customFormat="1" x14ac:dyDescent="0.2">
      <c r="A218" s="93" t="str">
        <f>Прил.4!A143</f>
        <v>Транспорт</v>
      </c>
      <c r="B218" s="94" t="str">
        <f>Прил.4!C143</f>
        <v>04</v>
      </c>
      <c r="C218" s="94" t="str">
        <f>Прил.4!D143</f>
        <v>08</v>
      </c>
      <c r="D218" s="94"/>
      <c r="E218" s="94"/>
      <c r="F218" s="125">
        <f>F219+F227+F223+F234</f>
        <v>14027014.41</v>
      </c>
      <c r="G218" s="125">
        <f>G219+G227+G223</f>
        <v>0</v>
      </c>
      <c r="H218" s="125">
        <f>H219+H227+H223</f>
        <v>0</v>
      </c>
      <c r="I218" s="172">
        <f t="shared" si="5"/>
        <v>1</v>
      </c>
    </row>
    <row r="219" spans="1:10" ht="25.5" x14ac:dyDescent="0.2">
      <c r="A219" s="64" t="str">
        <f>Прил.4!A144</f>
        <v>Муниципальная программа "Организация транспортного обслуживания отдельных категорий населения в селе Хатанга"</v>
      </c>
      <c r="B219" s="69" t="str">
        <f>Прил.4!C144</f>
        <v>04</v>
      </c>
      <c r="C219" s="69" t="str">
        <f>Прил.4!D144</f>
        <v>08</v>
      </c>
      <c r="D219" s="69" t="str">
        <f>Прил.4!E144</f>
        <v>0100000000</v>
      </c>
      <c r="E219" s="69"/>
      <c r="F219" s="121">
        <f>Прил.4!N144</f>
        <v>10880375.68</v>
      </c>
      <c r="G219" s="121">
        <f>Прил.4!O144</f>
        <v>0</v>
      </c>
      <c r="H219" s="121">
        <f>Прил.4!P144</f>
        <v>0</v>
      </c>
      <c r="I219" s="172">
        <f t="shared" si="5"/>
        <v>1</v>
      </c>
      <c r="J219" s="124">
        <f>52356.27-10880.38-6141.59-100-510.28</f>
        <v>34724.019999999997</v>
      </c>
    </row>
    <row r="220" spans="1:10" ht="65.25" customHeight="1" x14ac:dyDescent="0.2">
      <c r="A220" s="64" t="str">
        <f>Прил.4!A145</f>
        <v>Расходы на реализацию соглашений о передаче органам местного самоуправления сельских поселений отдельных  полномочий органов местного самоуправления Таймырского Долгано-Ненецкого муниципального района по созданию условий для предоставления транспортных услуг населению и организации транспортного обслуживания населения в границах поселения в соответствии с заключенными соглашениями</v>
      </c>
      <c r="B220" s="69" t="str">
        <f>Прил.4!C145</f>
        <v>04</v>
      </c>
      <c r="C220" s="69" t="str">
        <f>Прил.4!D145</f>
        <v>08</v>
      </c>
      <c r="D220" s="69" t="str">
        <f>Прил.4!E145</f>
        <v>0100006050</v>
      </c>
      <c r="E220" s="69"/>
      <c r="F220" s="121">
        <f>Прил.4!N145</f>
        <v>10880375.68</v>
      </c>
      <c r="G220" s="121">
        <f>Прил.4!O145</f>
        <v>0</v>
      </c>
      <c r="H220" s="121">
        <f>Прил.4!P145</f>
        <v>0</v>
      </c>
      <c r="I220" s="172">
        <f t="shared" si="5"/>
        <v>1</v>
      </c>
    </row>
    <row r="221" spans="1:10" x14ac:dyDescent="0.2">
      <c r="A221" s="64" t="str">
        <f>Прил.4!A146</f>
        <v>Иные бюджетные ассигнования</v>
      </c>
      <c r="B221" s="69" t="str">
        <f>Прил.4!C146</f>
        <v>04</v>
      </c>
      <c r="C221" s="69" t="str">
        <f>Прил.4!D146</f>
        <v>08</v>
      </c>
      <c r="D221" s="69" t="str">
        <f>Прил.4!E146</f>
        <v>0100006050</v>
      </c>
      <c r="E221" s="69" t="str">
        <f>Прил.4!F146</f>
        <v>800</v>
      </c>
      <c r="F221" s="121">
        <f>Прил.4!N146</f>
        <v>10880375.68</v>
      </c>
      <c r="G221" s="121">
        <f>Прил.4!O146</f>
        <v>0</v>
      </c>
      <c r="H221" s="121">
        <f>Прил.4!P146</f>
        <v>0</v>
      </c>
      <c r="I221" s="172">
        <f t="shared" si="5"/>
        <v>1</v>
      </c>
    </row>
    <row r="222" spans="1:10" s="75" customFormat="1" ht="27" customHeight="1" x14ac:dyDescent="0.2">
      <c r="A222" s="95" t="str">
        <f>Прил.4!A147</f>
        <v>Субсидии юридическим лицам (кроме некоммерческих организаций), индивидуальным предпринимателям, физическим лицам - производителям товаров, работ, услуг</v>
      </c>
      <c r="B222" s="70" t="str">
        <f>Прил.4!C147</f>
        <v>04</v>
      </c>
      <c r="C222" s="70" t="str">
        <f>Прил.4!D147</f>
        <v>08</v>
      </c>
      <c r="D222" s="70" t="str">
        <f>Прил.4!E147</f>
        <v>0100006050</v>
      </c>
      <c r="E222" s="70" t="str">
        <f>Прил.4!F147</f>
        <v>810</v>
      </c>
      <c r="F222" s="122">
        <f>Прил.4!N147</f>
        <v>10880375.68</v>
      </c>
      <c r="G222" s="122">
        <f>Прил.4!O147</f>
        <v>0</v>
      </c>
      <c r="H222" s="122">
        <f>Прил.4!P147</f>
        <v>0</v>
      </c>
      <c r="I222" s="172">
        <f t="shared" si="5"/>
        <v>1</v>
      </c>
      <c r="J222" s="112">
        <f>F222+F227</f>
        <v>14027014.41</v>
      </c>
    </row>
    <row r="223" spans="1:10" ht="25.5" hidden="1" x14ac:dyDescent="0.2">
      <c r="A223" s="64" t="str">
        <f>Прил.4!A148</f>
        <v>Муниципальная программа "Формирование законопослушного поведения участников дорожного движения на территории сельского поселения Хатанга"</v>
      </c>
      <c r="B223" s="69" t="str">
        <f>Прил.4!C148</f>
        <v>04</v>
      </c>
      <c r="C223" s="69" t="str">
        <f>Прил.4!D148</f>
        <v>08</v>
      </c>
      <c r="D223" s="69" t="str">
        <f>Прил.4!E148</f>
        <v>1100000000</v>
      </c>
      <c r="E223" s="69"/>
      <c r="F223" s="121">
        <f>Прил.4!N148</f>
        <v>0</v>
      </c>
      <c r="G223" s="121">
        <f>Прил.4!O148</f>
        <v>0</v>
      </c>
      <c r="H223" s="121">
        <f>Прил.4!P148</f>
        <v>0</v>
      </c>
      <c r="I223" s="172" t="str">
        <f t="shared" si="5"/>
        <v xml:space="preserve"> </v>
      </c>
    </row>
    <row r="224" spans="1:10" ht="25.5" hidden="1" x14ac:dyDescent="0.2">
      <c r="A224" s="64" t="str">
        <f>Прил.4!A149</f>
        <v>Предупреждение опасного поведения участников дорожного движения и профилактика дорожно-транспортных происшествий</v>
      </c>
      <c r="B224" s="69" t="str">
        <f>Прил.4!C149</f>
        <v>04</v>
      </c>
      <c r="C224" s="69" t="str">
        <f>Прил.4!D149</f>
        <v>08</v>
      </c>
      <c r="D224" s="69" t="str">
        <f>Прил.4!E149</f>
        <v>1100011010</v>
      </c>
      <c r="E224" s="69"/>
      <c r="F224" s="121">
        <f>Прил.4!N149</f>
        <v>0</v>
      </c>
      <c r="G224" s="121">
        <f>Прил.4!O149</f>
        <v>0</v>
      </c>
      <c r="H224" s="121">
        <f>Прил.4!P149</f>
        <v>0</v>
      </c>
      <c r="I224" s="172" t="str">
        <f t="shared" si="5"/>
        <v xml:space="preserve"> </v>
      </c>
    </row>
    <row r="225" spans="1:9" hidden="1" x14ac:dyDescent="0.2">
      <c r="A225" s="64" t="str">
        <f>Прил.4!A150</f>
        <v>Закупка товаров, работ и услуг для обеспечения государственных (муниципальных) нужд</v>
      </c>
      <c r="B225" s="69" t="str">
        <f>Прил.4!C150</f>
        <v>04</v>
      </c>
      <c r="C225" s="69" t="str">
        <f>Прил.4!D150</f>
        <v>08</v>
      </c>
      <c r="D225" s="69" t="str">
        <f>Прил.4!E150</f>
        <v>1100011010</v>
      </c>
      <c r="E225" s="69" t="str">
        <f>Прил.4!F150</f>
        <v>200</v>
      </c>
      <c r="F225" s="121">
        <f>Прил.4!N150</f>
        <v>0</v>
      </c>
      <c r="G225" s="121">
        <f>Прил.4!O150</f>
        <v>0</v>
      </c>
      <c r="H225" s="121">
        <f>Прил.4!P150</f>
        <v>0</v>
      </c>
      <c r="I225" s="172" t="str">
        <f t="shared" si="5"/>
        <v xml:space="preserve"> </v>
      </c>
    </row>
    <row r="226" spans="1:9" s="75" customFormat="1" ht="26.1" hidden="1" customHeight="1" x14ac:dyDescent="0.2">
      <c r="A226" s="95" t="str">
        <f>Прил.4!A151</f>
        <v xml:space="preserve">Иные закупки товаров, работ и услуг для обеспечения государственных (муниципальных) нужд
</v>
      </c>
      <c r="B226" s="70" t="str">
        <f>Прил.4!C151</f>
        <v>04</v>
      </c>
      <c r="C226" s="70" t="str">
        <f>Прил.4!D151</f>
        <v>08</v>
      </c>
      <c r="D226" s="70" t="str">
        <f>Прил.4!E151</f>
        <v>1100011010</v>
      </c>
      <c r="E226" s="70" t="str">
        <f>Прил.4!F151</f>
        <v>240</v>
      </c>
      <c r="F226" s="122">
        <f>Прил.4!N151</f>
        <v>0</v>
      </c>
      <c r="G226" s="122">
        <f>Прил.4!O151</f>
        <v>0</v>
      </c>
      <c r="H226" s="122">
        <f>Прил.4!P151</f>
        <v>0</v>
      </c>
      <c r="I226" s="172" t="str">
        <f t="shared" si="5"/>
        <v xml:space="preserve"> </v>
      </c>
    </row>
    <row r="227" spans="1:9" ht="25.5" customHeight="1" x14ac:dyDescent="0.2">
      <c r="A227" s="64" t="str">
        <f>Прил.4!A152</f>
        <v>Непрограммные расходы на осуществление части полномочий по решению вопросов местного значения, передаваемые бюджетам сельских поселений из бюджетов муниципальных районов</v>
      </c>
      <c r="B227" s="69" t="str">
        <f>Прил.4!C152</f>
        <v>04</v>
      </c>
      <c r="C227" s="69" t="str">
        <f>Прил.4!D152</f>
        <v>08</v>
      </c>
      <c r="D227" s="69" t="str">
        <f>Прил.4!E152</f>
        <v>9300000000</v>
      </c>
      <c r="E227" s="69"/>
      <c r="F227" s="121">
        <f>Прил.4!N152</f>
        <v>3146638.73</v>
      </c>
      <c r="G227" s="121">
        <f>Прил.4!O152</f>
        <v>0</v>
      </c>
      <c r="H227" s="121">
        <f>Прил.4!P152</f>
        <v>0</v>
      </c>
      <c r="I227" s="172">
        <f t="shared" si="5"/>
        <v>1</v>
      </c>
    </row>
    <row r="228" spans="1:9" ht="66" customHeight="1" x14ac:dyDescent="0.2">
      <c r="A228" s="64" t="str">
        <f>Прил.4!A153</f>
        <v>Расходы на реализацию соглашений о передаче органам местного самоуправления сельских поселений отдельных  полномочий органов местного самоуправления Таймырского Долгано-Ненецкого муниципального района по созданию условий для предоставления транспортных услуг населению и организации транспортного обслуживания населения в границах поселения в соответствии с заключенными соглашениями</v>
      </c>
      <c r="B228" s="69" t="str">
        <f>Прил.4!C153</f>
        <v>04</v>
      </c>
      <c r="C228" s="69" t="str">
        <f>Прил.4!D153</f>
        <v>08</v>
      </c>
      <c r="D228" s="69" t="str">
        <f>Прил.4!E153</f>
        <v>9300006050</v>
      </c>
      <c r="E228" s="69"/>
      <c r="F228" s="121">
        <f>Прил.4!N153</f>
        <v>3146638.73</v>
      </c>
      <c r="G228" s="121">
        <f>Прил.4!O153</f>
        <v>0</v>
      </c>
      <c r="H228" s="121">
        <f>Прил.4!P153</f>
        <v>0</v>
      </c>
      <c r="I228" s="172">
        <f t="shared" si="5"/>
        <v>1</v>
      </c>
    </row>
    <row r="229" spans="1:9" ht="41.25" customHeight="1" x14ac:dyDescent="0.2">
      <c r="A229" s="64" t="str">
        <f>Прил.4!A154</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229" s="69" t="str">
        <f>Прил.4!C154</f>
        <v>04</v>
      </c>
      <c r="C229" s="69" t="str">
        <f>Прил.4!D154</f>
        <v>08</v>
      </c>
      <c r="D229" s="69" t="str">
        <f>Прил.4!E154</f>
        <v>9300006050</v>
      </c>
      <c r="E229" s="69" t="str">
        <f>Прил.4!F154</f>
        <v>100</v>
      </c>
      <c r="F229" s="121">
        <f>Прил.4!N154</f>
        <v>170089.3</v>
      </c>
      <c r="G229" s="121">
        <f>Прил.4!O154</f>
        <v>0</v>
      </c>
      <c r="H229" s="121">
        <f>Прил.4!P154</f>
        <v>0</v>
      </c>
      <c r="I229" s="172">
        <f t="shared" si="5"/>
        <v>1</v>
      </c>
    </row>
    <row r="230" spans="1:9" s="75" customFormat="1" ht="14.25" customHeight="1" x14ac:dyDescent="0.2">
      <c r="A230" s="95" t="str">
        <f>Прил.4!A155</f>
        <v>Расходы на выплаты персоналу государственных (муниципальных) органов</v>
      </c>
      <c r="B230" s="70" t="str">
        <f>Прил.4!C155</f>
        <v>04</v>
      </c>
      <c r="C230" s="70" t="str">
        <f>Прил.4!D155</f>
        <v>08</v>
      </c>
      <c r="D230" s="70" t="str">
        <f>Прил.4!E155</f>
        <v>9300006050</v>
      </c>
      <c r="E230" s="70" t="str">
        <f>Прил.4!F155</f>
        <v>120</v>
      </c>
      <c r="F230" s="122">
        <f>Прил.4!N155</f>
        <v>170089.3</v>
      </c>
      <c r="G230" s="122">
        <f>Прил.4!O155</f>
        <v>0</v>
      </c>
      <c r="H230" s="122">
        <f>Прил.4!P155</f>
        <v>0</v>
      </c>
      <c r="I230" s="172">
        <f t="shared" si="5"/>
        <v>1</v>
      </c>
    </row>
    <row r="231" spans="1:9" x14ac:dyDescent="0.2">
      <c r="A231" s="64" t="str">
        <f>Прил.4!A156</f>
        <v>Закупка товаров, работ и услуг для обеспечения государственных (муниципальных) нужд</v>
      </c>
      <c r="B231" s="69" t="str">
        <f>Прил.4!C156</f>
        <v>04</v>
      </c>
      <c r="C231" s="69" t="str">
        <f>Прил.4!D156</f>
        <v>08</v>
      </c>
      <c r="D231" s="69" t="str">
        <f>Прил.4!E156</f>
        <v>9300006050</v>
      </c>
      <c r="E231" s="69" t="str">
        <f>Прил.4!F156</f>
        <v>200</v>
      </c>
      <c r="F231" s="121">
        <f>Прил.4!N156</f>
        <v>2976549.43</v>
      </c>
      <c r="G231" s="121">
        <f>Прил.4!O156</f>
        <v>0</v>
      </c>
      <c r="H231" s="121">
        <f>Прил.4!P156</f>
        <v>0</v>
      </c>
      <c r="I231" s="172">
        <f t="shared" si="5"/>
        <v>1</v>
      </c>
    </row>
    <row r="232" spans="1:9" s="75" customFormat="1" ht="15.75" customHeight="1" x14ac:dyDescent="0.2">
      <c r="A232" s="95" t="str">
        <f>Прил.4!A157</f>
        <v xml:space="preserve">Иные закупки товаров, работ и услуг для обеспечения государственных (муниципальных) нужд
</v>
      </c>
      <c r="B232" s="70" t="str">
        <f>Прил.4!C157</f>
        <v>04</v>
      </c>
      <c r="C232" s="70" t="str">
        <f>Прил.4!D157</f>
        <v>08</v>
      </c>
      <c r="D232" s="70" t="str">
        <f>Прил.4!E157</f>
        <v>9300006050</v>
      </c>
      <c r="E232" s="70" t="str">
        <f>Прил.4!F157</f>
        <v>240</v>
      </c>
      <c r="F232" s="122">
        <f>Прил.4!N157</f>
        <v>2976549.43</v>
      </c>
      <c r="G232" s="122">
        <f>Прил.4!O157</f>
        <v>0</v>
      </c>
      <c r="H232" s="122">
        <f>Прил.4!P157</f>
        <v>0</v>
      </c>
      <c r="I232" s="172">
        <f t="shared" si="5"/>
        <v>1</v>
      </c>
    </row>
    <row r="233" spans="1:9" s="75" customFormat="1" ht="15.75" hidden="1" customHeight="1" x14ac:dyDescent="0.2">
      <c r="A233" s="64" t="str">
        <f>Прил.4!A158</f>
        <v>Непрограммные расходы муниципального образования</v>
      </c>
      <c r="B233" s="64" t="str">
        <f>Прил.4!C158</f>
        <v>04</v>
      </c>
      <c r="C233" s="64" t="str">
        <f>Прил.4!D158</f>
        <v>08</v>
      </c>
      <c r="D233" s="64" t="str">
        <f>Прил.4!E158</f>
        <v>9400000000</v>
      </c>
      <c r="E233" s="69"/>
      <c r="F233" s="121">
        <f>Прил.4!N158</f>
        <v>0</v>
      </c>
      <c r="G233" s="121">
        <f>Прил.4!O158</f>
        <v>0</v>
      </c>
      <c r="H233" s="121">
        <f>Прил.4!P158</f>
        <v>0</v>
      </c>
      <c r="I233" s="172" t="str">
        <f t="shared" si="5"/>
        <v xml:space="preserve"> </v>
      </c>
    </row>
    <row r="234" spans="1:9" ht="38.25" hidden="1" x14ac:dyDescent="0.2">
      <c r="A234" s="64" t="str">
        <f>Прил.4!A159</f>
        <v>Проведение мероприятий, связанных с выполнением плана первоочередных мероприятий по улучшению среды проживания и повышения качества жизни в населенных пунктах муниципального образования «Сельское поселение Хатанга»</v>
      </c>
      <c r="B234" s="69" t="str">
        <f>Прил.4!C159</f>
        <v>04</v>
      </c>
      <c r="C234" s="69" t="str">
        <f>Прил.4!D159</f>
        <v>08</v>
      </c>
      <c r="D234" s="69" t="str">
        <f>Прил.4!E159</f>
        <v>9400003030</v>
      </c>
      <c r="E234" s="69"/>
      <c r="F234" s="67">
        <f>Прил.4!G159</f>
        <v>0</v>
      </c>
      <c r="G234" s="121">
        <f>Прил.4!O159</f>
        <v>0</v>
      </c>
      <c r="H234" s="121">
        <f>Прил.4!P159</f>
        <v>0</v>
      </c>
      <c r="I234" s="172" t="str">
        <f t="shared" si="5"/>
        <v xml:space="preserve"> </v>
      </c>
    </row>
    <row r="235" spans="1:9" ht="15.75" hidden="1" customHeight="1" x14ac:dyDescent="0.2">
      <c r="A235" s="64" t="str">
        <f>Прил.4!A160</f>
        <v>Закупка товаров, работ и услуг для обеспечения государственных (муниципальных) нужд</v>
      </c>
      <c r="B235" s="69" t="str">
        <f>Прил.4!C160</f>
        <v>04</v>
      </c>
      <c r="C235" s="69" t="str">
        <f>Прил.4!D160</f>
        <v>08</v>
      </c>
      <c r="D235" s="69" t="str">
        <f>Прил.4!E160</f>
        <v>9400003030</v>
      </c>
      <c r="E235" s="69" t="str">
        <f>Прил.4!F160</f>
        <v>200</v>
      </c>
      <c r="F235" s="67">
        <f>Прил.4!G160</f>
        <v>0</v>
      </c>
      <c r="G235" s="121">
        <f>Прил.4!O160</f>
        <v>0</v>
      </c>
      <c r="H235" s="121">
        <f>Прил.4!P160</f>
        <v>0</v>
      </c>
      <c r="I235" s="172" t="str">
        <f t="shared" si="5"/>
        <v xml:space="preserve"> </v>
      </c>
    </row>
    <row r="236" spans="1:9" s="75" customFormat="1" ht="15.75" hidden="1" customHeight="1" x14ac:dyDescent="0.2">
      <c r="A236" s="95" t="str">
        <f>Прил.4!A161</f>
        <v xml:space="preserve">Иные закупки товаров, работ и услуг для обеспечения государственных (муниципальных) нужд
</v>
      </c>
      <c r="B236" s="70" t="str">
        <f>Прил.4!C161</f>
        <v>04</v>
      </c>
      <c r="C236" s="70" t="str">
        <f>Прил.4!D161</f>
        <v>08</v>
      </c>
      <c r="D236" s="70" t="str">
        <f>Прил.4!E161</f>
        <v>9400003030</v>
      </c>
      <c r="E236" s="70" t="str">
        <f>Прил.4!F161</f>
        <v>240</v>
      </c>
      <c r="F236" s="68">
        <f>Прил.4!G161</f>
        <v>0</v>
      </c>
      <c r="G236" s="122">
        <f>Прил.4!O161</f>
        <v>0</v>
      </c>
      <c r="H236" s="122">
        <f>Прил.4!P161</f>
        <v>0</v>
      </c>
      <c r="I236" s="172" t="str">
        <f t="shared" si="5"/>
        <v xml:space="preserve"> </v>
      </c>
    </row>
    <row r="237" spans="1:9" s="80" customFormat="1" x14ac:dyDescent="0.2">
      <c r="A237" s="93" t="str">
        <f>Прил.4!A162</f>
        <v>Дорожное хозяйство (дорожные фонды)</v>
      </c>
      <c r="B237" s="94" t="str">
        <f>Прил.4!C162</f>
        <v>04</v>
      </c>
      <c r="C237" s="94" t="str">
        <f>Прил.4!D162</f>
        <v>09</v>
      </c>
      <c r="D237" s="94"/>
      <c r="E237" s="94"/>
      <c r="F237" s="125">
        <f>F238+F267</f>
        <v>6141587.6900000004</v>
      </c>
      <c r="G237" s="125">
        <f>G238+G267</f>
        <v>3088980</v>
      </c>
      <c r="H237" s="125">
        <f>H238+H267</f>
        <v>3101180</v>
      </c>
      <c r="I237" s="172">
        <f t="shared" si="5"/>
        <v>1</v>
      </c>
    </row>
    <row r="238" spans="1:9" ht="15" customHeight="1" x14ac:dyDescent="0.2">
      <c r="A238" s="64" t="str">
        <f>Прил.4!A163</f>
        <v>Муниципальная программа "Благоустройство территории сельского поселения Хатанга"</v>
      </c>
      <c r="B238" s="69" t="str">
        <f>Прил.4!C163</f>
        <v>04</v>
      </c>
      <c r="C238" s="69" t="str">
        <f>Прил.4!D163</f>
        <v>09</v>
      </c>
      <c r="D238" s="69" t="str">
        <f>Прил.4!E163</f>
        <v>0600000000</v>
      </c>
      <c r="E238" s="69"/>
      <c r="F238" s="121">
        <f>F239</f>
        <v>6141587.6900000004</v>
      </c>
      <c r="G238" s="121">
        <f>Прил.4!O163</f>
        <v>3088980</v>
      </c>
      <c r="H238" s="121">
        <f>Прил.4!P163</f>
        <v>3101180</v>
      </c>
      <c r="I238" s="172">
        <f t="shared" si="5"/>
        <v>1</v>
      </c>
    </row>
    <row r="239" spans="1:9" x14ac:dyDescent="0.2">
      <c r="A239" s="64" t="str">
        <f>Прил.4!A164</f>
        <v>Подпрограмма "Улично-дорожная сеть села Хатанга"</v>
      </c>
      <c r="B239" s="69" t="str">
        <f>Прил.4!C164</f>
        <v>04</v>
      </c>
      <c r="C239" s="69" t="str">
        <f>Прил.4!D164</f>
        <v>09</v>
      </c>
      <c r="D239" s="69" t="str">
        <f>Прил.4!E164</f>
        <v>0620000000</v>
      </c>
      <c r="E239" s="69"/>
      <c r="F239" s="121">
        <f>F266+F263+F260+F257+F254+F251+F248+F245+F242</f>
        <v>6141587.6900000004</v>
      </c>
      <c r="G239" s="121">
        <f>Прил.4!O164</f>
        <v>3088980</v>
      </c>
      <c r="H239" s="121">
        <f>Прил.4!P164</f>
        <v>3101180</v>
      </c>
      <c r="I239" s="172">
        <f t="shared" si="5"/>
        <v>1</v>
      </c>
    </row>
    <row r="240" spans="1:9" x14ac:dyDescent="0.2">
      <c r="A240" s="64" t="str">
        <f>Прил.4!A165</f>
        <v>Ремонт и содержание автомобильных дорог общего пользования местного значения</v>
      </c>
      <c r="B240" s="69" t="str">
        <f>Прил.4!C165</f>
        <v>04</v>
      </c>
      <c r="C240" s="69" t="str">
        <f>Прил.4!D165</f>
        <v>09</v>
      </c>
      <c r="D240" s="69" t="str">
        <f>Прил.4!E165</f>
        <v>0620016210</v>
      </c>
      <c r="E240" s="69"/>
      <c r="F240" s="121">
        <f>Прил.4!N165</f>
        <v>6139980</v>
      </c>
      <c r="G240" s="121">
        <f>Прил.4!O165</f>
        <v>3088980</v>
      </c>
      <c r="H240" s="121">
        <f>Прил.4!P165</f>
        <v>3101180</v>
      </c>
      <c r="I240" s="172">
        <f t="shared" si="5"/>
        <v>1</v>
      </c>
    </row>
    <row r="241" spans="1:9" x14ac:dyDescent="0.2">
      <c r="A241" s="64" t="str">
        <f>Прил.4!A166</f>
        <v>Закупка товаров, работ и услуг для обеспечения государственных (муниципальных) нужд</v>
      </c>
      <c r="B241" s="69" t="str">
        <f>Прил.4!C166</f>
        <v>04</v>
      </c>
      <c r="C241" s="69" t="str">
        <f>Прил.4!D166</f>
        <v>09</v>
      </c>
      <c r="D241" s="69" t="str">
        <f>Прил.4!E166</f>
        <v>0620016210</v>
      </c>
      <c r="E241" s="69" t="str">
        <f>Прил.4!F166</f>
        <v>200</v>
      </c>
      <c r="F241" s="121">
        <f>Прил.4!N166</f>
        <v>6139980</v>
      </c>
      <c r="G241" s="121">
        <f>Прил.4!O166</f>
        <v>3088980</v>
      </c>
      <c r="H241" s="121">
        <f>Прил.4!P166</f>
        <v>3101180</v>
      </c>
      <c r="I241" s="172">
        <f t="shared" si="5"/>
        <v>1</v>
      </c>
    </row>
    <row r="242" spans="1:9" s="75" customFormat="1" ht="15.75" customHeight="1" x14ac:dyDescent="0.2">
      <c r="A242" s="95" t="str">
        <f>Прил.4!A167</f>
        <v xml:space="preserve">Иные закупки товаров, работ и услуг для обеспечения государственных (муниципальных) нужд
</v>
      </c>
      <c r="B242" s="70" t="str">
        <f>Прил.4!C167</f>
        <v>04</v>
      </c>
      <c r="C242" s="70" t="str">
        <f>Прил.4!D167</f>
        <v>09</v>
      </c>
      <c r="D242" s="70" t="str">
        <f>Прил.4!E167</f>
        <v>0620016210</v>
      </c>
      <c r="E242" s="70" t="str">
        <f>Прил.4!F167</f>
        <v>240</v>
      </c>
      <c r="F242" s="122">
        <f>Прил.4!N167</f>
        <v>6139980</v>
      </c>
      <c r="G242" s="122">
        <f>Прил.4!O167</f>
        <v>3088980</v>
      </c>
      <c r="H242" s="122">
        <f>Прил.4!P167</f>
        <v>3101180</v>
      </c>
      <c r="I242" s="172">
        <f t="shared" si="5"/>
        <v>1</v>
      </c>
    </row>
    <row r="243" spans="1:9" ht="25.5" hidden="1" x14ac:dyDescent="0.2">
      <c r="A243" s="104" t="str">
        <f>Прил.4!A168</f>
        <v>Проведение технической инвентаризации и выполнение кадастровых работ в отношении автомобильных дорог местного значения в поселках сельского поселения Хатанга</v>
      </c>
      <c r="B243" s="69" t="str">
        <f>Прил.4!C168</f>
        <v>04</v>
      </c>
      <c r="C243" s="69" t="str">
        <f>Прил.4!D168</f>
        <v>09</v>
      </c>
      <c r="D243" s="69" t="str">
        <f>Прил.4!E168</f>
        <v>0620016220</v>
      </c>
      <c r="E243" s="69"/>
      <c r="F243" s="121">
        <f>Прил.4!N605</f>
        <v>0</v>
      </c>
      <c r="G243" s="121">
        <f>Прил.4!O605</f>
        <v>0</v>
      </c>
      <c r="H243" s="121">
        <f>Прил.4!P605</f>
        <v>0</v>
      </c>
      <c r="I243" s="172" t="str">
        <f t="shared" si="5"/>
        <v xml:space="preserve"> </v>
      </c>
    </row>
    <row r="244" spans="1:9" hidden="1" x14ac:dyDescent="0.2">
      <c r="A244" s="104" t="str">
        <f>Прил.4!A169</f>
        <v>Закупка товаров, работ и услуг для обеспечения государственных (муниципальных) нужд</v>
      </c>
      <c r="B244" s="69" t="str">
        <f>Прил.4!C169</f>
        <v>04</v>
      </c>
      <c r="C244" s="69" t="str">
        <f>Прил.4!D169</f>
        <v>09</v>
      </c>
      <c r="D244" s="69" t="str">
        <f>Прил.4!E169</f>
        <v>0620016220</v>
      </c>
      <c r="E244" s="69" t="str">
        <f>Прил.4!F169</f>
        <v>200</v>
      </c>
      <c r="F244" s="121">
        <f>Прил.4!N606</f>
        <v>0</v>
      </c>
      <c r="G244" s="121">
        <f>Прил.4!O606</f>
        <v>0</v>
      </c>
      <c r="H244" s="121">
        <f>Прил.4!P606</f>
        <v>0</v>
      </c>
      <c r="I244" s="172" t="str">
        <f t="shared" si="5"/>
        <v xml:space="preserve"> </v>
      </c>
    </row>
    <row r="245" spans="1:9" s="75" customFormat="1" ht="25.5" hidden="1" x14ac:dyDescent="0.2">
      <c r="A245" s="105" t="str">
        <f>Прил.4!A170</f>
        <v xml:space="preserve">Иные закупки товаров, работ и услуг для обеспечения государственных (муниципальных) нужд
</v>
      </c>
      <c r="B245" s="70" t="str">
        <f>Прил.4!C170</f>
        <v>04</v>
      </c>
      <c r="C245" s="70" t="str">
        <f>Прил.4!D170</f>
        <v>09</v>
      </c>
      <c r="D245" s="70" t="str">
        <f>Прил.4!E170</f>
        <v>0620016220</v>
      </c>
      <c r="E245" s="70" t="str">
        <f>Прил.4!F170</f>
        <v>240</v>
      </c>
      <c r="F245" s="122">
        <f>Прил.4!N607</f>
        <v>0</v>
      </c>
      <c r="G245" s="122">
        <f>Прил.4!O607</f>
        <v>0</v>
      </c>
      <c r="H245" s="122">
        <f>Прил.4!P607</f>
        <v>0</v>
      </c>
      <c r="I245" s="172" t="str">
        <f t="shared" si="5"/>
        <v xml:space="preserve"> </v>
      </c>
    </row>
    <row r="246" spans="1:9" hidden="1" x14ac:dyDescent="0.2">
      <c r="A246" s="104" t="str">
        <f>Прил.4!A171</f>
        <v>Расходы на содержание улично-дорожной сети местного значения</v>
      </c>
      <c r="B246" s="69" t="str">
        <f>Прил.4!C171</f>
        <v>04</v>
      </c>
      <c r="C246" s="69" t="str">
        <f>Прил.4!D171</f>
        <v>09</v>
      </c>
      <c r="D246" s="69" t="str">
        <f>Прил.4!E171</f>
        <v>0620016230</v>
      </c>
      <c r="E246" s="69"/>
      <c r="F246" s="121">
        <f>Прил.4!N171</f>
        <v>0</v>
      </c>
      <c r="G246" s="121">
        <f>Прил.4!O171</f>
        <v>0</v>
      </c>
      <c r="H246" s="121">
        <f>Прил.4!P171</f>
        <v>0</v>
      </c>
      <c r="I246" s="172" t="str">
        <f t="shared" si="5"/>
        <v xml:space="preserve"> </v>
      </c>
    </row>
    <row r="247" spans="1:9" hidden="1" x14ac:dyDescent="0.2">
      <c r="A247" s="104" t="str">
        <f>Прил.4!A172</f>
        <v>Закупка товаров, работ и услуг для обеспечения государственных (муниципальных) нужд</v>
      </c>
      <c r="B247" s="69" t="str">
        <f>Прил.4!C172</f>
        <v>04</v>
      </c>
      <c r="C247" s="69" t="str">
        <f>Прил.4!D172</f>
        <v>09</v>
      </c>
      <c r="D247" s="69" t="str">
        <f>Прил.4!E172</f>
        <v>0620016230</v>
      </c>
      <c r="E247" s="69" t="str">
        <f>Прил.4!F172</f>
        <v>200</v>
      </c>
      <c r="F247" s="121">
        <f>Прил.4!N172</f>
        <v>0</v>
      </c>
      <c r="G247" s="121">
        <f>Прил.4!O172</f>
        <v>0</v>
      </c>
      <c r="H247" s="121">
        <f>Прил.4!P172</f>
        <v>0</v>
      </c>
      <c r="I247" s="172" t="str">
        <f t="shared" si="5"/>
        <v xml:space="preserve"> </v>
      </c>
    </row>
    <row r="248" spans="1:9" s="75" customFormat="1" ht="25.5" hidden="1" x14ac:dyDescent="0.2">
      <c r="A248" s="105" t="str">
        <f>Прил.4!A173</f>
        <v xml:space="preserve">Иные закупки товаров, работ и услуг для обеспечения государственных (муниципальных) нужд
</v>
      </c>
      <c r="B248" s="70" t="str">
        <f>Прил.4!C173</f>
        <v>04</v>
      </c>
      <c r="C248" s="70" t="str">
        <f>Прил.4!D173</f>
        <v>09</v>
      </c>
      <c r="D248" s="70" t="str">
        <f>Прил.4!E173</f>
        <v>0620016230</v>
      </c>
      <c r="E248" s="70" t="str">
        <f>Прил.4!F173</f>
        <v>240</v>
      </c>
      <c r="F248" s="122">
        <f>Прил.4!N173</f>
        <v>0</v>
      </c>
      <c r="G248" s="122">
        <f>Прил.4!O173</f>
        <v>0</v>
      </c>
      <c r="H248" s="122">
        <f>Прил.4!P173</f>
        <v>0</v>
      </c>
      <c r="I248" s="172" t="str">
        <f t="shared" si="5"/>
        <v xml:space="preserve"> </v>
      </c>
    </row>
    <row r="249" spans="1:9" ht="63.75" hidden="1" x14ac:dyDescent="0.2">
      <c r="A249" s="64" t="str">
        <f>Прил.4!A174</f>
        <v>Расходы на реализацию мероприятий, направленных на повышение безопасности дорожного движения, за счет средств дорожного фонда Красноярского края в рамках подпрограммы «Региональные проекты в области дорожного хозяйства и повышения безопасности дорожного движения, реализуемые в рамках национальных проектов» государственной программы Красноярского края «Развитие транспортной системы» (за счет средств краевого бюджета)</v>
      </c>
      <c r="B249" s="69" t="str">
        <f>Прил.4!C174</f>
        <v>04</v>
      </c>
      <c r="C249" s="69" t="str">
        <f>Прил.4!D174</f>
        <v>09</v>
      </c>
      <c r="D249" s="69" t="str">
        <f>Прил.4!E174</f>
        <v>062R310601</v>
      </c>
      <c r="E249" s="69"/>
      <c r="F249" s="121">
        <f>Прил.4!N174</f>
        <v>0</v>
      </c>
      <c r="G249" s="121">
        <f>Прил.4!O174</f>
        <v>0</v>
      </c>
      <c r="H249" s="121">
        <f>Прил.4!P174</f>
        <v>0</v>
      </c>
      <c r="I249" s="172" t="str">
        <f t="shared" si="5"/>
        <v xml:space="preserve"> </v>
      </c>
    </row>
    <row r="250" spans="1:9" ht="15" hidden="1" customHeight="1" x14ac:dyDescent="0.2">
      <c r="A250" s="64" t="str">
        <f>Прил.4!A175</f>
        <v>Закупка товаров, работ и услуг для обеспечения государственных (муниципальных) нужд</v>
      </c>
      <c r="B250" s="69" t="str">
        <f>Прил.4!C175</f>
        <v>04</v>
      </c>
      <c r="C250" s="69" t="str">
        <f>Прил.4!D175</f>
        <v>09</v>
      </c>
      <c r="D250" s="69" t="str">
        <f>Прил.4!E175</f>
        <v>062R310601</v>
      </c>
      <c r="E250" s="69" t="str">
        <f>Прил.4!F175</f>
        <v>200</v>
      </c>
      <c r="F250" s="121">
        <f>Прил.4!N175</f>
        <v>0</v>
      </c>
      <c r="G250" s="121">
        <f>Прил.4!O175</f>
        <v>0</v>
      </c>
      <c r="H250" s="121">
        <f>Прил.4!P175</f>
        <v>0</v>
      </c>
      <c r="I250" s="172" t="str">
        <f t="shared" si="5"/>
        <v xml:space="preserve"> </v>
      </c>
    </row>
    <row r="251" spans="1:9" s="75" customFormat="1" ht="26.1" hidden="1" customHeight="1" x14ac:dyDescent="0.2">
      <c r="A251" s="95" t="str">
        <f>Прил.4!A176</f>
        <v xml:space="preserve">Иные закупки товаров, работ и услуг для обеспечения государственных (муниципальных) нужд
</v>
      </c>
      <c r="B251" s="70" t="str">
        <f>Прил.4!C176</f>
        <v>04</v>
      </c>
      <c r="C251" s="70" t="str">
        <f>Прил.4!D176</f>
        <v>09</v>
      </c>
      <c r="D251" s="70" t="str">
        <f>Прил.4!E176</f>
        <v>062R310601</v>
      </c>
      <c r="E251" s="70" t="str">
        <f>Прил.4!F176</f>
        <v>240</v>
      </c>
      <c r="F251" s="122">
        <f>Прил.4!N176</f>
        <v>0</v>
      </c>
      <c r="G251" s="122">
        <f>Прил.4!O176</f>
        <v>0</v>
      </c>
      <c r="H251" s="122">
        <f>Прил.4!P176</f>
        <v>0</v>
      </c>
      <c r="I251" s="172" t="str">
        <f t="shared" si="5"/>
        <v xml:space="preserve"> </v>
      </c>
    </row>
    <row r="252" spans="1:9" ht="63.75" hidden="1" x14ac:dyDescent="0.2">
      <c r="A252" s="64" t="str">
        <f>Прил.4!A177</f>
        <v>Расходы на реализацию мероприятий, направленных на повышение безопасности дорожного движения, за счет средств дорожного фонда Красноярского края в рамках подпрограммы «Региональные проекты в области дорожного хозяйства и повышения безопасности дорожного движения, реализуемые в рамках национальных проектов» государственной программы Красноярского края «Развитие транспортной системы» (софинансирование за счет местного бюджета)</v>
      </c>
      <c r="B252" s="69" t="str">
        <f>Прил.4!C177</f>
        <v>04</v>
      </c>
      <c r="C252" s="69" t="str">
        <f>Прил.4!D177</f>
        <v>09</v>
      </c>
      <c r="D252" s="69" t="str">
        <f>Прил.4!E177</f>
        <v>062R310601</v>
      </c>
      <c r="E252" s="69"/>
      <c r="F252" s="121">
        <f>Прил.4!N177</f>
        <v>0</v>
      </c>
      <c r="G252" s="121">
        <f>Прил.4!O177</f>
        <v>0</v>
      </c>
      <c r="H252" s="121">
        <f>Прил.4!P177</f>
        <v>0</v>
      </c>
      <c r="I252" s="172" t="str">
        <f t="shared" si="5"/>
        <v xml:space="preserve"> </v>
      </c>
    </row>
    <row r="253" spans="1:9" hidden="1" x14ac:dyDescent="0.2">
      <c r="A253" s="64" t="str">
        <f>Прил.4!A178</f>
        <v>Закупка товаров, работ и услуг для обеспечения государственных (муниципальных) нужд</v>
      </c>
      <c r="B253" s="69" t="str">
        <f>Прил.4!C178</f>
        <v>04</v>
      </c>
      <c r="C253" s="69" t="str">
        <f>Прил.4!D178</f>
        <v>09</v>
      </c>
      <c r="D253" s="69" t="str">
        <f>Прил.4!E178</f>
        <v>062R310601</v>
      </c>
      <c r="E253" s="69" t="str">
        <f>Прил.4!F178</f>
        <v>200</v>
      </c>
      <c r="F253" s="121">
        <f>Прил.4!N178</f>
        <v>0</v>
      </c>
      <c r="G253" s="121">
        <f>Прил.4!O178</f>
        <v>0</v>
      </c>
      <c r="H253" s="121">
        <f>Прил.4!P178</f>
        <v>0</v>
      </c>
      <c r="I253" s="172" t="str">
        <f t="shared" si="5"/>
        <v xml:space="preserve"> </v>
      </c>
    </row>
    <row r="254" spans="1:9" s="75" customFormat="1" ht="15.75" hidden="1" customHeight="1" x14ac:dyDescent="0.2">
      <c r="A254" s="95" t="str">
        <f>Прил.4!A179</f>
        <v xml:space="preserve">Иные закупки товаров, работ и услуг для обеспечения государственных (муниципальных) нужд
</v>
      </c>
      <c r="B254" s="70" t="str">
        <f>Прил.4!C179</f>
        <v>04</v>
      </c>
      <c r="C254" s="70" t="str">
        <f>Прил.4!D179</f>
        <v>09</v>
      </c>
      <c r="D254" s="70" t="str">
        <f>Прил.4!E179</f>
        <v>062R310601</v>
      </c>
      <c r="E254" s="70" t="str">
        <f>Прил.4!F179</f>
        <v>240</v>
      </c>
      <c r="F254" s="122">
        <f>Прил.4!N179</f>
        <v>0</v>
      </c>
      <c r="G254" s="122">
        <f>Прил.4!O179</f>
        <v>0</v>
      </c>
      <c r="H254" s="122">
        <f>Прил.4!P179</f>
        <v>0</v>
      </c>
      <c r="I254" s="172" t="str">
        <f t="shared" si="5"/>
        <v xml:space="preserve"> </v>
      </c>
    </row>
    <row r="255" spans="1:9" hidden="1" x14ac:dyDescent="0.2">
      <c r="A255" s="64" t="str">
        <f>Прил.4!A180</f>
        <v xml:space="preserve">Содержание автомобильных дорог общего пользования местного значения </v>
      </c>
      <c r="B255" s="69" t="str">
        <f>Прил.4!C180</f>
        <v>04</v>
      </c>
      <c r="C255" s="69" t="str">
        <f>Прил.4!D180</f>
        <v>09</v>
      </c>
      <c r="D255" s="69" t="str">
        <f>Прил.4!E180</f>
        <v>06200S5080</v>
      </c>
      <c r="E255" s="69"/>
      <c r="F255" s="121">
        <f>Прил.4!N180</f>
        <v>0</v>
      </c>
      <c r="G255" s="121">
        <f>Прил.4!O180</f>
        <v>0</v>
      </c>
      <c r="H255" s="121">
        <f>Прил.4!P180</f>
        <v>0</v>
      </c>
      <c r="I255" s="172" t="str">
        <f t="shared" si="5"/>
        <v xml:space="preserve"> </v>
      </c>
    </row>
    <row r="256" spans="1:9" hidden="1" x14ac:dyDescent="0.2">
      <c r="A256" s="64" t="str">
        <f>Прил.4!A181</f>
        <v>Закупка товаров, работ и услуг для обеспечения государственных (муниципальных) нужд</v>
      </c>
      <c r="B256" s="69" t="str">
        <f>Прил.4!C181</f>
        <v>04</v>
      </c>
      <c r="C256" s="69" t="str">
        <f>Прил.4!D181</f>
        <v>09</v>
      </c>
      <c r="D256" s="69" t="str">
        <f>Прил.4!E181</f>
        <v>06200S5080</v>
      </c>
      <c r="E256" s="69" t="str">
        <f>Прил.4!F181</f>
        <v>200</v>
      </c>
      <c r="F256" s="121">
        <f>Прил.4!N181</f>
        <v>0</v>
      </c>
      <c r="G256" s="121">
        <f>Прил.4!O181</f>
        <v>0</v>
      </c>
      <c r="H256" s="121">
        <f>Прил.4!P181</f>
        <v>0</v>
      </c>
      <c r="I256" s="172" t="str">
        <f t="shared" si="5"/>
        <v xml:space="preserve"> </v>
      </c>
    </row>
    <row r="257" spans="1:9" s="75" customFormat="1" ht="26.1" hidden="1" customHeight="1" x14ac:dyDescent="0.2">
      <c r="A257" s="95" t="str">
        <f>Прил.4!A182</f>
        <v xml:space="preserve">Иные закупки товаров, работ и услуг для обеспечения государственных (муниципальных) нужд
</v>
      </c>
      <c r="B257" s="70" t="str">
        <f>Прил.4!C182</f>
        <v>04</v>
      </c>
      <c r="C257" s="70" t="str">
        <f>Прил.4!D182</f>
        <v>09</v>
      </c>
      <c r="D257" s="70" t="str">
        <f>Прил.4!E182</f>
        <v>06200S5080</v>
      </c>
      <c r="E257" s="70" t="str">
        <f>Прил.4!F182</f>
        <v>240</v>
      </c>
      <c r="F257" s="122">
        <f>Прил.4!N182</f>
        <v>0</v>
      </c>
      <c r="G257" s="122">
        <f>Прил.4!O182</f>
        <v>0</v>
      </c>
      <c r="H257" s="122">
        <f>Прил.4!P182</f>
        <v>0</v>
      </c>
      <c r="I257" s="172" t="str">
        <f t="shared" si="5"/>
        <v xml:space="preserve"> </v>
      </c>
    </row>
    <row r="258" spans="1:9" ht="51" hidden="1" x14ac:dyDescent="0.2">
      <c r="A258" s="64" t="str">
        <f>Прил.4!A183</f>
        <v>Софинансирование расходов на содержание автомобильных дорог общего пользования местного значения за счет средств дорожного фонда Красноярского края в рамках подпрограммы " Дороги Красноярья" государственной программы Красноярского края "Развитие транспортной системы" за счет местного бюджета</v>
      </c>
      <c r="B258" s="69" t="str">
        <f>Прил.4!C183</f>
        <v>04</v>
      </c>
      <c r="C258" s="69" t="str">
        <f>Прил.4!D183</f>
        <v>09</v>
      </c>
      <c r="D258" s="69" t="str">
        <f>Прил.4!E183</f>
        <v>06200S5089</v>
      </c>
      <c r="E258" s="69"/>
      <c r="F258" s="121">
        <f>Прил.4!N183</f>
        <v>0</v>
      </c>
      <c r="G258" s="121">
        <f>Прил.4!O183</f>
        <v>0</v>
      </c>
      <c r="H258" s="121">
        <f>Прил.4!P183</f>
        <v>0</v>
      </c>
      <c r="I258" s="172" t="str">
        <f t="shared" si="5"/>
        <v xml:space="preserve"> </v>
      </c>
    </row>
    <row r="259" spans="1:9" hidden="1" x14ac:dyDescent="0.2">
      <c r="A259" s="64" t="str">
        <f>Прил.4!A184</f>
        <v>Закупка товаров, работ и услуг для обеспечения государственных (муниципальных) нужд</v>
      </c>
      <c r="B259" s="69" t="str">
        <f>Прил.4!C184</f>
        <v>04</v>
      </c>
      <c r="C259" s="69" t="str">
        <f>Прил.4!D184</f>
        <v>09</v>
      </c>
      <c r="D259" s="69" t="str">
        <f>Прил.4!E184</f>
        <v>06200S5089</v>
      </c>
      <c r="E259" s="69" t="str">
        <f>Прил.4!F184</f>
        <v>200</v>
      </c>
      <c r="F259" s="121">
        <f>Прил.4!N184</f>
        <v>0</v>
      </c>
      <c r="G259" s="121">
        <f>Прил.4!O184</f>
        <v>0</v>
      </c>
      <c r="H259" s="121">
        <f>Прил.4!P184</f>
        <v>0</v>
      </c>
      <c r="I259" s="172" t="str">
        <f t="shared" si="5"/>
        <v xml:space="preserve"> </v>
      </c>
    </row>
    <row r="260" spans="1:9" s="75" customFormat="1" ht="26.1" hidden="1" customHeight="1" x14ac:dyDescent="0.2">
      <c r="A260" s="95" t="str">
        <f>Прил.4!A185</f>
        <v xml:space="preserve">Иные закупки товаров, работ и услуг для обеспечения государственных (муниципальных) нужд
</v>
      </c>
      <c r="B260" s="70" t="str">
        <f>Прил.4!C185</f>
        <v>04</v>
      </c>
      <c r="C260" s="70" t="str">
        <f>Прил.4!D185</f>
        <v>09</v>
      </c>
      <c r="D260" s="70" t="str">
        <f>Прил.4!E185</f>
        <v>06200S5089</v>
      </c>
      <c r="E260" s="70" t="str">
        <f>Прил.4!F185</f>
        <v>240</v>
      </c>
      <c r="F260" s="122">
        <f>Прил.4!N185</f>
        <v>0</v>
      </c>
      <c r="G260" s="122">
        <f>Прил.4!O185</f>
        <v>0</v>
      </c>
      <c r="H260" s="122">
        <f>Прил.4!P185</f>
        <v>0</v>
      </c>
      <c r="I260" s="172" t="str">
        <f t="shared" si="5"/>
        <v xml:space="preserve"> </v>
      </c>
    </row>
    <row r="261" spans="1:9" ht="51" hidden="1" x14ac:dyDescent="0.2">
      <c r="A261" s="64" t="str">
        <f>Прил.4!A186</f>
        <v>Расходы на осуществление дорожной деятельности в целях решения задач социально-экономического развития территорий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v>
      </c>
      <c r="B261" s="69" t="str">
        <f>Прил.4!C186</f>
        <v>04</v>
      </c>
      <c r="C261" s="69" t="str">
        <f>Прил.4!D186</f>
        <v>09</v>
      </c>
      <c r="D261" s="69" t="str">
        <f>Прил.4!E186</f>
        <v>06200S3950</v>
      </c>
      <c r="E261" s="69"/>
      <c r="F261" s="121">
        <f>Прил.4!N186</f>
        <v>0</v>
      </c>
      <c r="G261" s="121">
        <f>Прил.4!O186</f>
        <v>0</v>
      </c>
      <c r="H261" s="121">
        <f>Прил.4!P186</f>
        <v>0</v>
      </c>
      <c r="I261" s="172" t="str">
        <f t="shared" si="5"/>
        <v xml:space="preserve"> </v>
      </c>
    </row>
    <row r="262" spans="1:9" hidden="1" x14ac:dyDescent="0.2">
      <c r="A262" s="64" t="str">
        <f>Прил.4!A187</f>
        <v>Закупка товаров, работ и услуг для обеспечения государственных (муниципальных) нужд</v>
      </c>
      <c r="B262" s="69" t="str">
        <f>Прил.4!C187</f>
        <v>04</v>
      </c>
      <c r="C262" s="69" t="str">
        <f>Прил.4!D187</f>
        <v>09</v>
      </c>
      <c r="D262" s="69" t="str">
        <f>Прил.4!E187</f>
        <v>06200S3950</v>
      </c>
      <c r="E262" s="69" t="str">
        <f>Прил.4!F187</f>
        <v>200</v>
      </c>
      <c r="F262" s="121">
        <f>Прил.4!N187</f>
        <v>0</v>
      </c>
      <c r="G262" s="121">
        <f>Прил.4!O187</f>
        <v>0</v>
      </c>
      <c r="H262" s="121">
        <f>Прил.4!P187</f>
        <v>0</v>
      </c>
      <c r="I262" s="172" t="str">
        <f t="shared" si="5"/>
        <v xml:space="preserve"> </v>
      </c>
    </row>
    <row r="263" spans="1:9" s="75" customFormat="1" ht="26.1" hidden="1" customHeight="1" x14ac:dyDescent="0.2">
      <c r="A263" s="95" t="str">
        <f>Прил.4!A188</f>
        <v xml:space="preserve">Иные закупки товаров, работ и услуг для обеспечения государственных (муниципальных) нужд
</v>
      </c>
      <c r="B263" s="70" t="str">
        <f>Прил.4!C188</f>
        <v>04</v>
      </c>
      <c r="C263" s="70" t="str">
        <f>Прил.4!D188</f>
        <v>09</v>
      </c>
      <c r="D263" s="70" t="str">
        <f>Прил.4!E188</f>
        <v>06200S3950</v>
      </c>
      <c r="E263" s="70" t="str">
        <f>Прил.4!F188</f>
        <v>240</v>
      </c>
      <c r="F263" s="122">
        <f>Прил.4!N188</f>
        <v>0</v>
      </c>
      <c r="G263" s="122">
        <f>Прил.4!O188</f>
        <v>0</v>
      </c>
      <c r="H263" s="122">
        <f>Прил.4!P188</f>
        <v>0</v>
      </c>
      <c r="I263" s="172" t="str">
        <f t="shared" si="5"/>
        <v xml:space="preserve"> </v>
      </c>
    </row>
    <row r="264" spans="1:9" ht="51" x14ac:dyDescent="0.2">
      <c r="A264" s="64" t="str">
        <f>Прил.4!A189</f>
        <v>Софинансирование расходов на осуществление дорожной деятельности в целях решения задач социально-экономического развития территорий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v>
      </c>
      <c r="B264" s="69" t="str">
        <f>Прил.4!C189</f>
        <v>04</v>
      </c>
      <c r="C264" s="69" t="str">
        <f>Прил.4!D189</f>
        <v>09</v>
      </c>
      <c r="D264" s="69" t="str">
        <f>Прил.4!E189</f>
        <v>06200S3959</v>
      </c>
      <c r="E264" s="69"/>
      <c r="F264" s="121">
        <f>Прил.4!N189</f>
        <v>1607.69</v>
      </c>
      <c r="G264" s="121">
        <f>Прил.4!O189</f>
        <v>0</v>
      </c>
      <c r="H264" s="121">
        <f>Прил.4!P189</f>
        <v>0</v>
      </c>
      <c r="I264" s="172">
        <f t="shared" si="5"/>
        <v>1</v>
      </c>
    </row>
    <row r="265" spans="1:9" x14ac:dyDescent="0.2">
      <c r="A265" s="64" t="str">
        <f>Прил.4!A190</f>
        <v>Закупка товаров, работ и услуг для обеспечения государственных (муниципальных) нужд</v>
      </c>
      <c r="B265" s="69" t="str">
        <f>Прил.4!C190</f>
        <v>04</v>
      </c>
      <c r="C265" s="69" t="str">
        <f>Прил.4!D190</f>
        <v>09</v>
      </c>
      <c r="D265" s="69" t="str">
        <f>Прил.4!E190</f>
        <v>06200S3959</v>
      </c>
      <c r="E265" s="69" t="str">
        <f>Прил.4!F190</f>
        <v>200</v>
      </c>
      <c r="F265" s="121">
        <f>Прил.4!N190</f>
        <v>1607.69</v>
      </c>
      <c r="G265" s="121">
        <f>Прил.4!O190</f>
        <v>0</v>
      </c>
      <c r="H265" s="121">
        <f>Прил.4!P190</f>
        <v>0</v>
      </c>
      <c r="I265" s="172">
        <f t="shared" si="5"/>
        <v>1</v>
      </c>
    </row>
    <row r="266" spans="1:9" s="75" customFormat="1" ht="14.25" customHeight="1" x14ac:dyDescent="0.2">
      <c r="A266" s="95" t="str">
        <f>Прил.4!A191</f>
        <v xml:space="preserve">Иные закупки товаров, работ и услуг для обеспечения государственных (муниципальных) нужд
</v>
      </c>
      <c r="B266" s="70" t="str">
        <f>Прил.4!C191</f>
        <v>04</v>
      </c>
      <c r="C266" s="70" t="str">
        <f>Прил.4!D191</f>
        <v>09</v>
      </c>
      <c r="D266" s="70" t="str">
        <f>Прил.4!E191</f>
        <v>06200S3959</v>
      </c>
      <c r="E266" s="70" t="str">
        <f>Прил.4!F191</f>
        <v>240</v>
      </c>
      <c r="F266" s="122">
        <f>Прил.4!N191</f>
        <v>1607.69</v>
      </c>
      <c r="G266" s="122">
        <f>Прил.4!O191</f>
        <v>0</v>
      </c>
      <c r="H266" s="122">
        <f>Прил.4!P191</f>
        <v>0</v>
      </c>
      <c r="I266" s="172">
        <f t="shared" si="5"/>
        <v>1</v>
      </c>
    </row>
    <row r="267" spans="1:9" hidden="1" x14ac:dyDescent="0.2">
      <c r="A267" s="64" t="str">
        <f>Прил.4!A192</f>
        <v>Непрограммные расходы муниципального образования</v>
      </c>
      <c r="B267" s="245" t="str">
        <f>Прил.4!C185</f>
        <v>04</v>
      </c>
      <c r="C267" s="245" t="str">
        <f>Прил.4!D185</f>
        <v>09</v>
      </c>
      <c r="D267" s="121" t="str">
        <f>Прил.4!E192</f>
        <v>9400000000</v>
      </c>
      <c r="E267" s="69"/>
      <c r="F267" s="121">
        <f>Прил.4!N192</f>
        <v>0</v>
      </c>
      <c r="G267" s="121">
        <f>Прил.4!O192</f>
        <v>0</v>
      </c>
      <c r="H267" s="121">
        <f>Прил.4!P192</f>
        <v>0</v>
      </c>
      <c r="I267" s="172" t="str">
        <f t="shared" ref="I267:I330" si="6">IF(SUM(F267:H267)&gt;0,1," ")</f>
        <v xml:space="preserve"> </v>
      </c>
    </row>
    <row r="268" spans="1:9" ht="38.25" hidden="1" x14ac:dyDescent="0.2">
      <c r="A268" s="64" t="str">
        <f>Прил.4!A193</f>
        <v>Проведение мероприятий, связанных с выполнением плана первоочередных мероприятий по улучшению среды проживания и повышения качества жизни в населенных пунктах муниципального образования «Сельское поселение Хатанга»</v>
      </c>
      <c r="B268" s="245" t="str">
        <f>Прил.4!C186</f>
        <v>04</v>
      </c>
      <c r="C268" s="245" t="str">
        <f>Прил.4!D186</f>
        <v>09</v>
      </c>
      <c r="D268" s="121" t="str">
        <f>Прил.4!E193</f>
        <v>9400003030</v>
      </c>
      <c r="E268" s="69"/>
      <c r="F268" s="121">
        <f>Прил.4!N193</f>
        <v>0</v>
      </c>
      <c r="G268" s="121">
        <f>Прил.4!O193</f>
        <v>0</v>
      </c>
      <c r="H268" s="121">
        <f>Прил.4!P193</f>
        <v>0</v>
      </c>
      <c r="I268" s="172" t="str">
        <f t="shared" si="6"/>
        <v xml:space="preserve"> </v>
      </c>
    </row>
    <row r="269" spans="1:9" ht="15.75" hidden="1" customHeight="1" x14ac:dyDescent="0.2">
      <c r="A269" s="64" t="str">
        <f>Прил.4!A194</f>
        <v>Закупка товаров, работ и услуг для обеспечения государственных (муниципальных) нужд</v>
      </c>
      <c r="B269" s="245" t="str">
        <f>Прил.4!C187</f>
        <v>04</v>
      </c>
      <c r="C269" s="245" t="str">
        <f>Прил.4!D187</f>
        <v>09</v>
      </c>
      <c r="D269" s="121" t="str">
        <f>Прил.4!E194</f>
        <v>9400003030</v>
      </c>
      <c r="E269" s="121" t="str">
        <f>Прил.4!F187</f>
        <v>200</v>
      </c>
      <c r="F269" s="121">
        <f>Прил.4!N194</f>
        <v>0</v>
      </c>
      <c r="G269" s="121">
        <f>Прил.4!O194</f>
        <v>0</v>
      </c>
      <c r="H269" s="121">
        <f>Прил.4!P194</f>
        <v>0</v>
      </c>
      <c r="I269" s="172" t="str">
        <f t="shared" si="6"/>
        <v xml:space="preserve"> </v>
      </c>
    </row>
    <row r="270" spans="1:9" s="75" customFormat="1" ht="14.25" hidden="1" customHeight="1" x14ac:dyDescent="0.2">
      <c r="A270" s="95" t="str">
        <f>Прил.4!A195</f>
        <v xml:space="preserve">Иные закупки товаров, работ и услуг для обеспечения государственных (муниципальных) нужд
</v>
      </c>
      <c r="B270" s="246" t="str">
        <f>Прил.4!C188</f>
        <v>04</v>
      </c>
      <c r="C270" s="246" t="str">
        <f>Прил.4!D188</f>
        <v>09</v>
      </c>
      <c r="D270" s="122" t="str">
        <f>Прил.4!E195</f>
        <v>9400003030</v>
      </c>
      <c r="E270" s="122" t="str">
        <f>Прил.4!F188</f>
        <v>240</v>
      </c>
      <c r="F270" s="122">
        <f>Прил.4!N195</f>
        <v>0</v>
      </c>
      <c r="G270" s="122">
        <f>Прил.4!O195</f>
        <v>0</v>
      </c>
      <c r="H270" s="122">
        <f>Прил.4!P195</f>
        <v>0</v>
      </c>
      <c r="I270" s="172" t="str">
        <f t="shared" si="6"/>
        <v xml:space="preserve"> </v>
      </c>
    </row>
    <row r="271" spans="1:9" s="80" customFormat="1" x14ac:dyDescent="0.2">
      <c r="A271" s="93" t="str">
        <f>Прил.4!A196</f>
        <v>Связь и информатика</v>
      </c>
      <c r="B271" s="94" t="str">
        <f>Прил.4!C205</f>
        <v>04</v>
      </c>
      <c r="C271" s="94" t="str">
        <f>Прил.4!D196</f>
        <v>10</v>
      </c>
      <c r="D271" s="94"/>
      <c r="E271" s="147"/>
      <c r="F271" s="125">
        <f>Прил.4!N196</f>
        <v>20720720</v>
      </c>
      <c r="G271" s="125">
        <f>G272</f>
        <v>0</v>
      </c>
      <c r="H271" s="125">
        <f>H272</f>
        <v>0</v>
      </c>
      <c r="I271" s="172">
        <f t="shared" si="6"/>
        <v>1</v>
      </c>
    </row>
    <row r="272" spans="1:9" s="80" customFormat="1" x14ac:dyDescent="0.2">
      <c r="A272" s="93" t="str">
        <f>Прил.4!A197</f>
        <v>Непрограммные расходы муниципального образования</v>
      </c>
      <c r="B272" s="94" t="str">
        <f>Прил.4!C206</f>
        <v>04</v>
      </c>
      <c r="C272" s="94" t="str">
        <f>Прил.4!D197</f>
        <v>10</v>
      </c>
      <c r="D272" s="94" t="str">
        <f>Прил.4!E197</f>
        <v>9400000000</v>
      </c>
      <c r="E272" s="147"/>
      <c r="F272" s="125">
        <f>Прил.4!N197</f>
        <v>20720720</v>
      </c>
      <c r="G272" s="125">
        <f>Прил.4!O197</f>
        <v>0</v>
      </c>
      <c r="H272" s="125">
        <f>Прил.4!P197</f>
        <v>0</v>
      </c>
      <c r="I272" s="172">
        <f t="shared" si="6"/>
        <v>1</v>
      </c>
    </row>
    <row r="273" spans="1:9" ht="39" customHeight="1" x14ac:dyDescent="0.2">
      <c r="A273" s="64" t="str">
        <f>Прил.4!A198</f>
        <v>Расходы на улучшение услуг связи в рамках подпрограммы «Инфраструктура информационного общества и электронного правительства» государственной программы Красноярского края «Развитие информационного общества»  (за счет средств краевого бюджета)</v>
      </c>
      <c r="B273" s="69" t="str">
        <f>Прил.4!C207</f>
        <v>04</v>
      </c>
      <c r="C273" s="69" t="str">
        <f>Прил.4!D198</f>
        <v>10</v>
      </c>
      <c r="D273" s="69" t="str">
        <f>Прил.4!E198</f>
        <v>94000S6451</v>
      </c>
      <c r="E273" s="148"/>
      <c r="F273" s="121">
        <f>Прил.4!N198</f>
        <v>20700000</v>
      </c>
      <c r="G273" s="121">
        <f>Прил.4!O198</f>
        <v>0</v>
      </c>
      <c r="H273" s="121">
        <f>Прил.4!P198</f>
        <v>0</v>
      </c>
      <c r="I273" s="172">
        <f t="shared" si="6"/>
        <v>1</v>
      </c>
    </row>
    <row r="274" spans="1:9" x14ac:dyDescent="0.2">
      <c r="A274" s="64" t="str">
        <f>Прил.4!A199</f>
        <v>Закупка товаров, работ и услуг для обеспечения государственных (муниципальных) нужд</v>
      </c>
      <c r="B274" s="69" t="str">
        <f>Прил.4!C208</f>
        <v>04</v>
      </c>
      <c r="C274" s="69" t="str">
        <f>Прил.4!D199</f>
        <v>10</v>
      </c>
      <c r="D274" s="69" t="str">
        <f>Прил.4!E199</f>
        <v>94000S6451</v>
      </c>
      <c r="E274" s="69" t="str">
        <f>Прил.4!F199</f>
        <v>200</v>
      </c>
      <c r="F274" s="121">
        <f>Прил.4!N199</f>
        <v>20700000</v>
      </c>
      <c r="G274" s="121">
        <f>Прил.4!O199</f>
        <v>0</v>
      </c>
      <c r="H274" s="121">
        <f>Прил.4!P199</f>
        <v>0</v>
      </c>
      <c r="I274" s="172">
        <f t="shared" si="6"/>
        <v>1</v>
      </c>
    </row>
    <row r="275" spans="1:9" s="75" customFormat="1" ht="15.75" customHeight="1" x14ac:dyDescent="0.2">
      <c r="A275" s="95" t="str">
        <f>Прил.4!A200</f>
        <v xml:space="preserve">Иные закупки товаров, работ и услуг для обеспечения государственных (муниципальных) нужд
</v>
      </c>
      <c r="B275" s="70" t="str">
        <f>Прил.4!C209</f>
        <v>04</v>
      </c>
      <c r="C275" s="70" t="str">
        <f>Прил.4!D200</f>
        <v>10</v>
      </c>
      <c r="D275" s="70" t="str">
        <f>Прил.4!E200</f>
        <v>94000S6451</v>
      </c>
      <c r="E275" s="70" t="str">
        <f>Прил.4!F200</f>
        <v>240</v>
      </c>
      <c r="F275" s="122">
        <f>Прил.4!N200</f>
        <v>20700000</v>
      </c>
      <c r="G275" s="122">
        <f>Прил.4!O200</f>
        <v>0</v>
      </c>
      <c r="H275" s="122">
        <f>Прил.4!P200</f>
        <v>0</v>
      </c>
      <c r="I275" s="172">
        <f t="shared" si="6"/>
        <v>1</v>
      </c>
    </row>
    <row r="276" spans="1:9" ht="41.25" customHeight="1" x14ac:dyDescent="0.2">
      <c r="A276" s="64" t="str">
        <f>Прил.4!A201</f>
        <v>Расходы на улучшение услуг связи в рамках подпрограммы «Инфраструктура информационного общества и электронного правительства» государственной программы Красноярского края «Развитие информационного общества» (софинансирование за счет местного бюджета)</v>
      </c>
      <c r="B276" s="69" t="str">
        <f>Прил.4!C210</f>
        <v>04</v>
      </c>
      <c r="C276" s="69" t="str">
        <f>Прил.4!D201</f>
        <v>10</v>
      </c>
      <c r="D276" s="69" t="str">
        <f>Прил.4!E201</f>
        <v>94000S6451</v>
      </c>
      <c r="E276" s="69"/>
      <c r="F276" s="121">
        <f>Прил.4!N201</f>
        <v>20720</v>
      </c>
      <c r="G276" s="121">
        <f>Прил.4!O201</f>
        <v>0</v>
      </c>
      <c r="H276" s="121">
        <f>Прил.4!P201</f>
        <v>0</v>
      </c>
      <c r="I276" s="172">
        <f t="shared" si="6"/>
        <v>1</v>
      </c>
    </row>
    <row r="277" spans="1:9" x14ac:dyDescent="0.2">
      <c r="A277" s="64" t="str">
        <f>Прил.4!A202</f>
        <v>Закупка товаров, работ и услуг для обеспечения государственных (муниципальных) нужд</v>
      </c>
      <c r="B277" s="69" t="str">
        <f>Прил.4!C211</f>
        <v>04</v>
      </c>
      <c r="C277" s="69" t="str">
        <f>Прил.4!D202</f>
        <v>10</v>
      </c>
      <c r="D277" s="69" t="str">
        <f>Прил.4!E202</f>
        <v>94000S6451</v>
      </c>
      <c r="E277" s="69" t="str">
        <f>Прил.4!F202</f>
        <v>200</v>
      </c>
      <c r="F277" s="121">
        <f>Прил.4!N202</f>
        <v>20720</v>
      </c>
      <c r="G277" s="121">
        <f>Прил.4!O202</f>
        <v>0</v>
      </c>
      <c r="H277" s="121">
        <f>Прил.4!P202</f>
        <v>0</v>
      </c>
      <c r="I277" s="172">
        <f t="shared" si="6"/>
        <v>1</v>
      </c>
    </row>
    <row r="278" spans="1:9" s="75" customFormat="1" ht="15" customHeight="1" x14ac:dyDescent="0.2">
      <c r="A278" s="95" t="str">
        <f>Прил.4!A203</f>
        <v xml:space="preserve">Иные закупки товаров, работ и услуг для обеспечения государственных (муниципальных) нужд
</v>
      </c>
      <c r="B278" s="70" t="str">
        <f>Прил.4!C212</f>
        <v>04</v>
      </c>
      <c r="C278" s="70" t="str">
        <f>Прил.4!D203</f>
        <v>10</v>
      </c>
      <c r="D278" s="70" t="str">
        <f>Прил.4!E203</f>
        <v>94000S6451</v>
      </c>
      <c r="E278" s="70" t="str">
        <f>Прил.4!F203</f>
        <v>240</v>
      </c>
      <c r="F278" s="122">
        <f>Прил.4!N203</f>
        <v>20720</v>
      </c>
      <c r="G278" s="122">
        <f>Прил.4!O203</f>
        <v>0</v>
      </c>
      <c r="H278" s="122">
        <f>Прил.4!P203</f>
        <v>0</v>
      </c>
      <c r="I278" s="172">
        <f t="shared" si="6"/>
        <v>1</v>
      </c>
    </row>
    <row r="279" spans="1:9" s="80" customFormat="1" x14ac:dyDescent="0.2">
      <c r="A279" s="93" t="str">
        <f>Прил.4!A204</f>
        <v>Другие вопросы в области национальной экономики</v>
      </c>
      <c r="B279" s="94" t="str">
        <f>Прил.4!C204</f>
        <v>04</v>
      </c>
      <c r="C279" s="94" t="str">
        <f>Прил.4!D204</f>
        <v>12</v>
      </c>
      <c r="D279" s="94"/>
      <c r="E279" s="94"/>
      <c r="F279" s="125">
        <f>F280+F289+F297+F294</f>
        <v>11466951.08</v>
      </c>
      <c r="G279" s="125">
        <f>G280+G289+G297+G294</f>
        <v>10359847.08</v>
      </c>
      <c r="H279" s="125">
        <f>H280+H289+H297+H294</f>
        <v>14259847.08</v>
      </c>
      <c r="I279" s="172">
        <f t="shared" si="6"/>
        <v>1</v>
      </c>
    </row>
    <row r="280" spans="1:9" s="80" customFormat="1" ht="25.5" x14ac:dyDescent="0.2">
      <c r="A280" s="93" t="str">
        <f>Прил.4!A205</f>
        <v>Муниципальная программа "Создание условий для обеспечения жителей сельского поселения Хатанга услугами торговли"</v>
      </c>
      <c r="B280" s="94" t="str">
        <f>Прил.4!C205</f>
        <v>04</v>
      </c>
      <c r="C280" s="94" t="str">
        <f>Прил.4!D205</f>
        <v>12</v>
      </c>
      <c r="D280" s="94" t="str">
        <f>Прил.4!E205</f>
        <v>0200000000</v>
      </c>
      <c r="E280" s="94"/>
      <c r="F280" s="125">
        <f>F281+F285</f>
        <v>10856683.199999999</v>
      </c>
      <c r="G280" s="125">
        <f>G281+G285</f>
        <v>7749579.2000000002</v>
      </c>
      <c r="H280" s="125">
        <f>H281+H285</f>
        <v>7749579.2000000002</v>
      </c>
      <c r="I280" s="172">
        <f t="shared" si="6"/>
        <v>1</v>
      </c>
    </row>
    <row r="281" spans="1:9" s="80" customFormat="1" ht="25.5" x14ac:dyDescent="0.2">
      <c r="A281" s="146" t="str">
        <f>Прил.4!A206</f>
        <v>Подпрограмма "Бензин по доступной цене для населения и сельскохозяйственных предприятий поселков сельского поселения Хатанга"</v>
      </c>
      <c r="B281" s="94" t="str">
        <f>Прил.4!C206</f>
        <v>04</v>
      </c>
      <c r="C281" s="94" t="str">
        <f>Прил.4!D206</f>
        <v>12</v>
      </c>
      <c r="D281" s="94" t="str">
        <f>Прил.4!E206</f>
        <v>0210000000</v>
      </c>
      <c r="E281" s="94"/>
      <c r="F281" s="125">
        <f>Прил.4!N206</f>
        <v>4021704</v>
      </c>
      <c r="G281" s="125">
        <f>Прил.4!O206</f>
        <v>914600</v>
      </c>
      <c r="H281" s="125">
        <f>Прил.4!P206</f>
        <v>914600</v>
      </c>
      <c r="I281" s="172">
        <f t="shared" si="6"/>
        <v>1</v>
      </c>
    </row>
    <row r="282" spans="1:9" ht="25.5" customHeight="1" x14ac:dyDescent="0.2">
      <c r="A282" s="64" t="str">
        <f>Прил.4!A207</f>
        <v>Возмещение транспортных затрат по доставке бензина для реализации населению и сельскохозяйственным предприятиям из с. Хатанга в поселки сельского поселения Хатанга</v>
      </c>
      <c r="B282" s="69" t="str">
        <f>Прил.4!C207</f>
        <v>04</v>
      </c>
      <c r="C282" s="69" t="str">
        <f>Прил.4!D207</f>
        <v>12</v>
      </c>
      <c r="D282" s="69" t="str">
        <f>Прил.4!E207</f>
        <v>0210012110</v>
      </c>
      <c r="E282" s="69"/>
      <c r="F282" s="121">
        <f>Прил.4!N207</f>
        <v>4021704</v>
      </c>
      <c r="G282" s="121">
        <f>Прил.4!O207</f>
        <v>914600</v>
      </c>
      <c r="H282" s="121">
        <f>Прил.4!P207</f>
        <v>914600</v>
      </c>
      <c r="I282" s="172">
        <f t="shared" si="6"/>
        <v>1</v>
      </c>
    </row>
    <row r="283" spans="1:9" x14ac:dyDescent="0.2">
      <c r="A283" s="64" t="str">
        <f>Прил.4!A208</f>
        <v>Иные бюджетные ассигнования</v>
      </c>
      <c r="B283" s="69" t="str">
        <f>Прил.4!C208</f>
        <v>04</v>
      </c>
      <c r="C283" s="69" t="str">
        <f>Прил.4!D208</f>
        <v>12</v>
      </c>
      <c r="D283" s="69" t="str">
        <f>Прил.4!E208</f>
        <v>0210012110</v>
      </c>
      <c r="E283" s="69" t="str">
        <f>Прил.4!F208</f>
        <v>800</v>
      </c>
      <c r="F283" s="121">
        <f>Прил.4!N208</f>
        <v>4021704</v>
      </c>
      <c r="G283" s="121">
        <f>Прил.4!O208</f>
        <v>914600</v>
      </c>
      <c r="H283" s="121">
        <f>Прил.4!P208</f>
        <v>914600</v>
      </c>
      <c r="I283" s="172">
        <f t="shared" si="6"/>
        <v>1</v>
      </c>
    </row>
    <row r="284" spans="1:9" s="75" customFormat="1" ht="25.5" x14ac:dyDescent="0.2">
      <c r="A284" s="95" t="str">
        <f>Прил.4!A209</f>
        <v>Субсидии юридическим лицам (кроме некоммерческих организаций), индивидуальным предпринимателям, физическим лицам - производителям товаров, работ, услуг</v>
      </c>
      <c r="B284" s="70" t="str">
        <f>Прил.4!C209</f>
        <v>04</v>
      </c>
      <c r="C284" s="70" t="str">
        <f>Прил.4!D209</f>
        <v>12</v>
      </c>
      <c r="D284" s="70" t="str">
        <f>Прил.4!E209</f>
        <v>0210012110</v>
      </c>
      <c r="E284" s="70" t="str">
        <f>Прил.4!F209</f>
        <v>810</v>
      </c>
      <c r="F284" s="122">
        <f>Прил.4!N209</f>
        <v>4021704</v>
      </c>
      <c r="G284" s="122">
        <f>Прил.4!O209</f>
        <v>914600</v>
      </c>
      <c r="H284" s="122">
        <f>Прил.4!P209</f>
        <v>914600</v>
      </c>
      <c r="I284" s="172">
        <f t="shared" si="6"/>
        <v>1</v>
      </c>
    </row>
    <row r="285" spans="1:9" s="80" customFormat="1" x14ac:dyDescent="0.2">
      <c r="A285" s="93" t="str">
        <f>Прил.4!A210</f>
        <v>Подпрограмма "Хлеб по доступной цене для населения в с. Хатанга"</v>
      </c>
      <c r="B285" s="94" t="str">
        <f>Прил.4!C210</f>
        <v>04</v>
      </c>
      <c r="C285" s="94" t="str">
        <f>Прил.4!D210</f>
        <v>12</v>
      </c>
      <c r="D285" s="94" t="str">
        <f>Прил.4!E210</f>
        <v>0220000000</v>
      </c>
      <c r="E285" s="94"/>
      <c r="F285" s="125">
        <f>Прил.4!N210</f>
        <v>6834979.2000000002</v>
      </c>
      <c r="G285" s="125">
        <f>Прил.4!O210</f>
        <v>6834979.2000000002</v>
      </c>
      <c r="H285" s="125">
        <f>Прил.4!P210</f>
        <v>6834979.2000000002</v>
      </c>
      <c r="I285" s="172">
        <f t="shared" si="6"/>
        <v>1</v>
      </c>
    </row>
    <row r="286" spans="1:9" x14ac:dyDescent="0.2">
      <c r="A286" s="64" t="str">
        <f>Прил.4!A211</f>
        <v>Возмещение части затрат, связанных с производством хлеба в селе Хатанга</v>
      </c>
      <c r="B286" s="69" t="str">
        <f>Прил.4!C211</f>
        <v>04</v>
      </c>
      <c r="C286" s="69" t="str">
        <f>Прил.4!D211</f>
        <v>12</v>
      </c>
      <c r="D286" s="69" t="str">
        <f>Прил.4!E211</f>
        <v>0220012210</v>
      </c>
      <c r="E286" s="69"/>
      <c r="F286" s="121">
        <f>Прил.4!N211</f>
        <v>6834979.2000000002</v>
      </c>
      <c r="G286" s="121">
        <f>Прил.4!O211</f>
        <v>6834979.2000000002</v>
      </c>
      <c r="H286" s="121">
        <f>Прил.4!P211</f>
        <v>6834979.2000000002</v>
      </c>
      <c r="I286" s="172">
        <f t="shared" si="6"/>
        <v>1</v>
      </c>
    </row>
    <row r="287" spans="1:9" x14ac:dyDescent="0.2">
      <c r="A287" s="64" t="str">
        <f>Прил.4!A212</f>
        <v>Иные бюджетные ассигнования</v>
      </c>
      <c r="B287" s="69" t="str">
        <f>Прил.4!C212</f>
        <v>04</v>
      </c>
      <c r="C287" s="69" t="str">
        <f>Прил.4!D212</f>
        <v>12</v>
      </c>
      <c r="D287" s="69" t="str">
        <f>Прил.4!E212</f>
        <v>0220012210</v>
      </c>
      <c r="E287" s="69" t="str">
        <f>Прил.4!F212</f>
        <v>800</v>
      </c>
      <c r="F287" s="121">
        <f>Прил.4!N212</f>
        <v>6834979.2000000002</v>
      </c>
      <c r="G287" s="121">
        <f>Прил.4!O212</f>
        <v>6834979.2000000002</v>
      </c>
      <c r="H287" s="121">
        <f>Прил.4!P212</f>
        <v>6834979.2000000002</v>
      </c>
      <c r="I287" s="172">
        <f t="shared" si="6"/>
        <v>1</v>
      </c>
    </row>
    <row r="288" spans="1:9" s="75" customFormat="1" ht="25.5" x14ac:dyDescent="0.2">
      <c r="A288" s="95" t="str">
        <f>Прил.4!A213</f>
        <v>Субсидии юридическим лицам (кроме некоммерческих организаций), индивидуальным предпринимателям, физическим лицам - производителям товаров, работ, услуг</v>
      </c>
      <c r="B288" s="70" t="str">
        <f>Прил.4!C213</f>
        <v>04</v>
      </c>
      <c r="C288" s="70" t="str">
        <f>Прил.4!D213</f>
        <v>12</v>
      </c>
      <c r="D288" s="70" t="str">
        <f>Прил.4!E213</f>
        <v>0220012210</v>
      </c>
      <c r="E288" s="70" t="str">
        <f>Прил.4!F213</f>
        <v>810</v>
      </c>
      <c r="F288" s="122">
        <f>Прил.4!N213</f>
        <v>6834979.2000000002</v>
      </c>
      <c r="G288" s="122">
        <f>Прил.4!O213</f>
        <v>6834979.2000000002</v>
      </c>
      <c r="H288" s="122">
        <f>Прил.4!P213</f>
        <v>6834979.2000000002</v>
      </c>
      <c r="I288" s="172">
        <f t="shared" si="6"/>
        <v>1</v>
      </c>
    </row>
    <row r="289" spans="1:10" s="80" customFormat="1" ht="27" customHeight="1" x14ac:dyDescent="0.2">
      <c r="A289" s="93" t="str">
        <f>Прил.4!A214</f>
        <v>Непрограммные расходы на осуществление части полномочий по решению вопросов местного значения, передаваемые бюджетам сельских поселений из бюджетов муниципальных районов</v>
      </c>
      <c r="B289" s="94" t="str">
        <f>Прил.4!C214</f>
        <v>04</v>
      </c>
      <c r="C289" s="94" t="str">
        <f>Прил.4!D214</f>
        <v>12</v>
      </c>
      <c r="D289" s="94" t="str">
        <f>Прил.4!E214</f>
        <v>9300000000</v>
      </c>
      <c r="E289" s="94"/>
      <c r="F289" s="125">
        <f>Прил.4!N214</f>
        <v>510267.88</v>
      </c>
      <c r="G289" s="125">
        <f>Прил.4!O214</f>
        <v>510267.88</v>
      </c>
      <c r="H289" s="125">
        <f>Прил.4!P214</f>
        <v>510267.88</v>
      </c>
      <c r="I289" s="172">
        <f t="shared" si="6"/>
        <v>1</v>
      </c>
    </row>
    <row r="290" spans="1:10" ht="54" customHeight="1" x14ac:dyDescent="0.2">
      <c r="A290" s="64" t="str">
        <f>Прил.4!A215</f>
        <v>Расходы на реализацию соглашений о передаче органам местного самоуправления сельских поселений отдельных  полномочий органов местного самоуправления Таймырского Долгано-Ненецкого муниципального района, предусмотренных п. 20 ст. 14 Федерального закона от 06.10.2003 №131-ФЗ «Об общих принципах организации местного самоуправления в Российской Федерации»</v>
      </c>
      <c r="B290" s="69" t="str">
        <f>Прил.4!C215</f>
        <v>04</v>
      </c>
      <c r="C290" s="69" t="str">
        <f>Прил.4!D215</f>
        <v>12</v>
      </c>
      <c r="D290" s="69" t="str">
        <f>Прил.4!E215</f>
        <v>9300006060</v>
      </c>
      <c r="E290" s="69"/>
      <c r="F290" s="121">
        <f>Прил.4!N215</f>
        <v>510267.88</v>
      </c>
      <c r="G290" s="121">
        <f>Прил.4!O215</f>
        <v>510267.88</v>
      </c>
      <c r="H290" s="121">
        <f>Прил.4!P215</f>
        <v>510267.88</v>
      </c>
      <c r="I290" s="172">
        <f t="shared" si="6"/>
        <v>1</v>
      </c>
    </row>
    <row r="291" spans="1:10" ht="38.25" x14ac:dyDescent="0.2">
      <c r="A291" s="64" t="str">
        <f>Прил.4!A216</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291" s="69" t="str">
        <f>Прил.4!C216</f>
        <v>04</v>
      </c>
      <c r="C291" s="69" t="str">
        <f>Прил.4!D216</f>
        <v>12</v>
      </c>
      <c r="D291" s="69" t="str">
        <f>Прил.4!E216</f>
        <v>9300006060</v>
      </c>
      <c r="E291" s="69" t="str">
        <f>Прил.4!F216</f>
        <v>100</v>
      </c>
      <c r="F291" s="121">
        <f>Прил.4!N216</f>
        <v>510267.88</v>
      </c>
      <c r="G291" s="121">
        <f>Прил.4!O216</f>
        <v>510267.88</v>
      </c>
      <c r="H291" s="121">
        <f>Прил.4!P216</f>
        <v>510267.88</v>
      </c>
      <c r="I291" s="172">
        <f t="shared" si="6"/>
        <v>1</v>
      </c>
    </row>
    <row r="292" spans="1:10" s="75" customFormat="1" x14ac:dyDescent="0.2">
      <c r="A292" s="95" t="str">
        <f>Прил.4!A217</f>
        <v>Расходы на выплаты персоналу государственных (муниципальных) органов</v>
      </c>
      <c r="B292" s="70" t="str">
        <f>Прил.4!C217</f>
        <v>04</v>
      </c>
      <c r="C292" s="70" t="str">
        <f>Прил.4!D217</f>
        <v>12</v>
      </c>
      <c r="D292" s="70" t="str">
        <f>Прил.4!E217</f>
        <v>9300006060</v>
      </c>
      <c r="E292" s="70" t="str">
        <f>Прил.4!F217</f>
        <v>120</v>
      </c>
      <c r="F292" s="122">
        <f>Прил.4!N217</f>
        <v>510267.88</v>
      </c>
      <c r="G292" s="122">
        <f>Прил.4!O217</f>
        <v>510267.88</v>
      </c>
      <c r="H292" s="122">
        <f>Прил.4!P217</f>
        <v>510267.88</v>
      </c>
      <c r="I292" s="172">
        <f t="shared" si="6"/>
        <v>1</v>
      </c>
    </row>
    <row r="293" spans="1:10" s="181" customFormat="1" ht="13.5" x14ac:dyDescent="0.25">
      <c r="A293" s="93" t="str">
        <f>Прил.4!A609</f>
        <v>Непрограммные расходы муниципального образования</v>
      </c>
      <c r="B293" s="94" t="str">
        <f>Прил.4!C609</f>
        <v>04</v>
      </c>
      <c r="C293" s="94" t="str">
        <f>Прил.4!D609</f>
        <v>12</v>
      </c>
      <c r="D293" s="94" t="str">
        <f>Прил.4!E609</f>
        <v>9400000000</v>
      </c>
      <c r="E293" s="94"/>
      <c r="F293" s="125">
        <f>Прил.4!N609</f>
        <v>100000</v>
      </c>
      <c r="G293" s="125">
        <f>Прил.4!O608</f>
        <v>2100000</v>
      </c>
      <c r="H293" s="125">
        <f>Прил.4!P608</f>
        <v>6000000</v>
      </c>
      <c r="I293" s="172">
        <f t="shared" si="6"/>
        <v>1</v>
      </c>
    </row>
    <row r="294" spans="1:10" x14ac:dyDescent="0.2">
      <c r="A294" s="64" t="str">
        <f>Прил.4!A610</f>
        <v>Мероприятия по землеустройству и землепользованию</v>
      </c>
      <c r="B294" s="69" t="str">
        <f>Прил.4!C610</f>
        <v>04</v>
      </c>
      <c r="C294" s="69" t="str">
        <f>Прил.4!D610</f>
        <v>12</v>
      </c>
      <c r="D294" s="69" t="str">
        <f>Прил.4!E610</f>
        <v>9400005020</v>
      </c>
      <c r="E294" s="69"/>
      <c r="F294" s="121">
        <f>Прил.4!N610</f>
        <v>100000</v>
      </c>
      <c r="G294" s="121">
        <f>Прил.4!O609</f>
        <v>2100000</v>
      </c>
      <c r="H294" s="121">
        <f>Прил.4!P609</f>
        <v>6000000</v>
      </c>
      <c r="I294" s="172">
        <f t="shared" si="6"/>
        <v>1</v>
      </c>
    </row>
    <row r="295" spans="1:10" x14ac:dyDescent="0.2">
      <c r="A295" s="64" t="str">
        <f>Прил.4!A611</f>
        <v>Закупка товаров, работ и услуг для обеспечения государственных (муниципальных) нужд</v>
      </c>
      <c r="B295" s="69" t="str">
        <f>Прил.4!C611</f>
        <v>04</v>
      </c>
      <c r="C295" s="69" t="str">
        <f>Прил.4!D611</f>
        <v>12</v>
      </c>
      <c r="D295" s="69" t="str">
        <f>Прил.4!E611</f>
        <v>9400005020</v>
      </c>
      <c r="E295" s="69" t="str">
        <f>Прил.4!F611</f>
        <v>200</v>
      </c>
      <c r="F295" s="121">
        <f>Прил.4!N611</f>
        <v>100000</v>
      </c>
      <c r="G295" s="121">
        <f>Прил.4!O610</f>
        <v>2100000</v>
      </c>
      <c r="H295" s="121">
        <f>Прил.4!P610</f>
        <v>6000000</v>
      </c>
      <c r="I295" s="172">
        <f t="shared" si="6"/>
        <v>1</v>
      </c>
    </row>
    <row r="296" spans="1:10" s="75" customFormat="1" ht="17.25" customHeight="1" x14ac:dyDescent="0.2">
      <c r="A296" s="95" t="str">
        <f>Прил.4!A612</f>
        <v xml:space="preserve">Иные закупки товаров, работ и услуг для обеспечения государственных (муниципальных) нужд
</v>
      </c>
      <c r="B296" s="70" t="str">
        <f>Прил.4!C612</f>
        <v>04</v>
      </c>
      <c r="C296" s="70" t="str">
        <f>Прил.4!D612</f>
        <v>12</v>
      </c>
      <c r="D296" s="70" t="str">
        <f>Прил.4!E612</f>
        <v>9400005020</v>
      </c>
      <c r="E296" s="70" t="str">
        <f>Прил.4!F612</f>
        <v>240</v>
      </c>
      <c r="F296" s="122">
        <f>Прил.4!N612</f>
        <v>100000</v>
      </c>
      <c r="G296" s="122">
        <f>Прил.4!O611</f>
        <v>2100000</v>
      </c>
      <c r="H296" s="122">
        <f>Прил.4!P611</f>
        <v>6000000</v>
      </c>
      <c r="I296" s="172">
        <f t="shared" si="6"/>
        <v>1</v>
      </c>
    </row>
    <row r="297" spans="1:10" s="181" customFormat="1" ht="13.5" hidden="1" x14ac:dyDescent="0.25">
      <c r="A297" s="106" t="str">
        <f>Прил.4!A218</f>
        <v>Непрограммные расходы муниципального образования</v>
      </c>
      <c r="B297" s="94" t="str">
        <f>Прил.4!C218</f>
        <v>04</v>
      </c>
      <c r="C297" s="94" t="s">
        <v>149</v>
      </c>
      <c r="D297" s="94" t="str">
        <f>Прил.4!E218</f>
        <v>9400000000</v>
      </c>
      <c r="E297" s="312"/>
      <c r="F297" s="125">
        <f>Прил.4!N218</f>
        <v>0</v>
      </c>
      <c r="G297" s="125">
        <f>Прил.4!O218</f>
        <v>0</v>
      </c>
      <c r="H297" s="125">
        <f>Прил.4!P218</f>
        <v>0</v>
      </c>
      <c r="I297" s="172" t="str">
        <f t="shared" si="6"/>
        <v xml:space="preserve"> </v>
      </c>
    </row>
    <row r="298" spans="1:10" ht="25.5" hidden="1" x14ac:dyDescent="0.2">
      <c r="A298" s="104" t="str">
        <f>Прил.4!A219</f>
        <v>На обеспечение (возмещение) части затрат, связанных с приобретением, поставкой и реализацией бензина на территории села Хатанга</v>
      </c>
      <c r="B298" s="69" t="str">
        <f>Прил.4!C219</f>
        <v>04</v>
      </c>
      <c r="C298" s="69" t="str">
        <f>Прил.4!D219</f>
        <v>12</v>
      </c>
      <c r="D298" s="69" t="str">
        <f>Прил.4!E219</f>
        <v>9400003070</v>
      </c>
      <c r="E298" s="69"/>
      <c r="F298" s="121">
        <f>Прил.4!N219</f>
        <v>0</v>
      </c>
      <c r="G298" s="121">
        <f>Прил.4!O219</f>
        <v>0</v>
      </c>
      <c r="H298" s="121">
        <f>Прил.4!P219</f>
        <v>0</v>
      </c>
      <c r="I298" s="172" t="str">
        <f t="shared" si="6"/>
        <v xml:space="preserve"> </v>
      </c>
    </row>
    <row r="299" spans="1:10" hidden="1" x14ac:dyDescent="0.2">
      <c r="A299" s="104" t="str">
        <f>Прил.4!A220</f>
        <v>Иные бюджетные ассигнования</v>
      </c>
      <c r="B299" s="69" t="str">
        <f>Прил.4!C220</f>
        <v>04</v>
      </c>
      <c r="C299" s="69" t="str">
        <f>Прил.4!D220</f>
        <v>12</v>
      </c>
      <c r="D299" s="69" t="str">
        <f>Прил.4!E220</f>
        <v>9400003070</v>
      </c>
      <c r="E299" s="69" t="str">
        <f>Прил.4!F220</f>
        <v>800</v>
      </c>
      <c r="F299" s="121">
        <f>Прил.4!N220</f>
        <v>0</v>
      </c>
      <c r="G299" s="121">
        <f>Прил.4!O220</f>
        <v>0</v>
      </c>
      <c r="H299" s="121">
        <f>Прил.4!P220</f>
        <v>0</v>
      </c>
      <c r="I299" s="172" t="str">
        <f t="shared" si="6"/>
        <v xml:space="preserve"> </v>
      </c>
    </row>
    <row r="300" spans="1:10" s="75" customFormat="1" ht="25.5" hidden="1" x14ac:dyDescent="0.2">
      <c r="A300" s="105" t="str">
        <f>Прил.4!A221</f>
        <v>Субсидии юридическим лицам (кроме некоммерческих организаций), индивидуальным предпринимателям, физическим лицам - производителям товаров, работ, услуг</v>
      </c>
      <c r="B300" s="70" t="str">
        <f>Прил.4!C221</f>
        <v>04</v>
      </c>
      <c r="C300" s="70" t="str">
        <f>Прил.4!D221</f>
        <v>12</v>
      </c>
      <c r="D300" s="70" t="str">
        <f>Прил.4!E221</f>
        <v>9400003070</v>
      </c>
      <c r="E300" s="70" t="str">
        <f>Прил.4!F221</f>
        <v>810</v>
      </c>
      <c r="F300" s="122">
        <f>Прил.4!N221</f>
        <v>0</v>
      </c>
      <c r="G300" s="122">
        <f>Прил.4!O221</f>
        <v>0</v>
      </c>
      <c r="H300" s="122">
        <f>Прил.4!P221</f>
        <v>0</v>
      </c>
      <c r="I300" s="172" t="str">
        <f t="shared" si="6"/>
        <v xml:space="preserve"> </v>
      </c>
    </row>
    <row r="301" spans="1:10" s="188" customFormat="1" ht="14.25" x14ac:dyDescent="0.2">
      <c r="A301" s="184" t="str">
        <f>Прил.4!A222</f>
        <v>ЖИЛИЩНО-КОММУНАЛЬНОЕ ХОЗЯЙСТВО</v>
      </c>
      <c r="B301" s="298" t="str">
        <f>Прил.4!C222</f>
        <v>05</v>
      </c>
      <c r="C301" s="185"/>
      <c r="D301" s="185"/>
      <c r="E301" s="185"/>
      <c r="F301" s="197">
        <f>F302+F348+F375+F407</f>
        <v>125909316.41</v>
      </c>
      <c r="G301" s="197">
        <f>G302+G348+G375+G407</f>
        <v>31887472.710000001</v>
      </c>
      <c r="H301" s="197">
        <f>H302+H348+H375+H407</f>
        <v>35887472.710000001</v>
      </c>
      <c r="I301" s="172">
        <f t="shared" si="6"/>
        <v>1</v>
      </c>
      <c r="J301" s="188">
        <f>F301/F10*100</f>
        <v>17.4633844360289</v>
      </c>
    </row>
    <row r="302" spans="1:10" s="80" customFormat="1" x14ac:dyDescent="0.2">
      <c r="A302" s="93" t="str">
        <f>Прил.4!A223</f>
        <v>Жилищное хозяйство</v>
      </c>
      <c r="B302" s="298" t="str">
        <f>Прил.4!C223</f>
        <v>05</v>
      </c>
      <c r="C302" s="94" t="str">
        <f>Прил.4!D223</f>
        <v>01</v>
      </c>
      <c r="D302" s="94"/>
      <c r="E302" s="94"/>
      <c r="F302" s="125">
        <f>F326+F332+F303</f>
        <v>32461532</v>
      </c>
      <c r="G302" s="125">
        <f>G326+G332+G303</f>
        <v>9900200</v>
      </c>
      <c r="H302" s="125">
        <f>H326+H332+H303</f>
        <v>13900200</v>
      </c>
      <c r="I302" s="172">
        <f t="shared" si="6"/>
        <v>1</v>
      </c>
    </row>
    <row r="303" spans="1:10" ht="26.1" customHeight="1" x14ac:dyDescent="0.2">
      <c r="A303" s="64" t="str">
        <f>Прил.4!A230</f>
        <v>Муниципальная программа "Реформирование и модернизация жилищно-коммунального хозяйства и повышение энергетической эффективности в сельском поселении Хатанга"</v>
      </c>
      <c r="B303" s="69" t="str">
        <f>Прил.4!C230</f>
        <v>05</v>
      </c>
      <c r="C303" s="69" t="str">
        <f>Прил.4!D230</f>
        <v>01</v>
      </c>
      <c r="D303" s="69" t="str">
        <f>Прил.4!E230</f>
        <v>0700000000</v>
      </c>
      <c r="E303" s="69"/>
      <c r="F303" s="121">
        <f>Прил.4!N230</f>
        <v>16382700</v>
      </c>
      <c r="G303" s="121">
        <f>Прил.4!O230</f>
        <v>0</v>
      </c>
      <c r="H303" s="121">
        <f>Прил.4!P230</f>
        <v>0</v>
      </c>
      <c r="I303" s="172">
        <f t="shared" si="6"/>
        <v>1</v>
      </c>
      <c r="J303" s="264">
        <f>23875.12+5036.04+12683.86+15810+267.83+1+54000+14235.47</f>
        <v>125909.32</v>
      </c>
    </row>
    <row r="304" spans="1:10" ht="81" customHeight="1" x14ac:dyDescent="0.2">
      <c r="A304" s="64" t="str">
        <f>Прил.4!A241</f>
        <v>Расходы на обеспечение мероприятий по переселению граждан из аварийного жилищного фонда за счет средств государственной корпорации- Фонда содействия реформированию жилищно-коммунального хозяйства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Фонда содействия реформированию жилищно-коммунального хозяйства)</v>
      </c>
      <c r="B304" s="69" t="str">
        <f>Прил.4!C231</f>
        <v>05</v>
      </c>
      <c r="C304" s="69" t="str">
        <f>Прил.4!D231</f>
        <v>01</v>
      </c>
      <c r="D304" s="69" t="str">
        <f>Прил.4!E231</f>
        <v>0780000000</v>
      </c>
      <c r="E304" s="69"/>
      <c r="F304" s="121">
        <f>Прил.4!N231</f>
        <v>16382700</v>
      </c>
      <c r="G304" s="121">
        <f>Прил.4!O231</f>
        <v>0</v>
      </c>
      <c r="H304" s="121">
        <f>Прил.4!P231</f>
        <v>0</v>
      </c>
      <c r="I304" s="172">
        <f t="shared" si="6"/>
        <v>1</v>
      </c>
      <c r="J304" s="264">
        <f>F301/1000-J303</f>
        <v>0</v>
      </c>
    </row>
    <row r="305" spans="1:10" ht="82.5" customHeight="1" x14ac:dyDescent="0.2">
      <c r="A305" s="64" t="str">
        <f>Прил.4!A241</f>
        <v>Расходы на обеспечение мероприятий по переселению граждан из аварийного жилищного фонда за счет средств государственной корпорации- Фонда содействия реформированию жилищно-коммунального хозяйства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Фонда содействия реформированию жилищно-коммунального хозяйства)</v>
      </c>
      <c r="B305" s="69" t="str">
        <f>Прил.4!C235</f>
        <v>05</v>
      </c>
      <c r="C305" s="69" t="str">
        <f>Прил.4!D235</f>
        <v>01</v>
      </c>
      <c r="D305" s="69" t="str">
        <f>Прил.4!E235</f>
        <v>078F367483</v>
      </c>
      <c r="E305" s="69"/>
      <c r="F305" s="121">
        <f>Прил.4!N241</f>
        <v>16382700</v>
      </c>
      <c r="G305" s="121">
        <f>Прил.4!O235</f>
        <v>0</v>
      </c>
      <c r="H305" s="121">
        <f>Прил.4!P235</f>
        <v>0</v>
      </c>
      <c r="I305" s="172">
        <f t="shared" si="6"/>
        <v>1</v>
      </c>
      <c r="J305" s="123">
        <f>F304+F349</f>
        <v>23875120.129999999</v>
      </c>
    </row>
    <row r="306" spans="1:10" ht="15" customHeight="1" x14ac:dyDescent="0.2">
      <c r="A306" s="132" t="str">
        <f>Прил.4!A236</f>
        <v>Капитальные вложения в объекты государственной (муниципальной) собственности</v>
      </c>
      <c r="B306" s="69" t="str">
        <f>Прил.4!C236</f>
        <v>05</v>
      </c>
      <c r="C306" s="69" t="str">
        <f>Прил.4!D236</f>
        <v>01</v>
      </c>
      <c r="D306" s="69" t="str">
        <f>Прил.4!E236</f>
        <v>078F367483</v>
      </c>
      <c r="E306" s="69" t="str">
        <f>Прил.4!F236</f>
        <v>400</v>
      </c>
      <c r="F306" s="121">
        <f>Прил.4!N242</f>
        <v>16382700</v>
      </c>
      <c r="G306" s="121">
        <f>Прил.4!O236</f>
        <v>0</v>
      </c>
      <c r="H306" s="121">
        <f>Прил.4!P236</f>
        <v>0</v>
      </c>
      <c r="I306" s="172">
        <f t="shared" si="6"/>
        <v>1</v>
      </c>
    </row>
    <row r="307" spans="1:10" s="75" customFormat="1" ht="15.75" customHeight="1" x14ac:dyDescent="0.2">
      <c r="A307" s="149" t="str">
        <f>Прил.4!A237</f>
        <v>Бюджетные инвестиции</v>
      </c>
      <c r="B307" s="70" t="str">
        <f>Прил.4!C237</f>
        <v>05</v>
      </c>
      <c r="C307" s="70" t="str">
        <f>Прил.4!D237</f>
        <v>01</v>
      </c>
      <c r="D307" s="70" t="str">
        <f>Прил.4!E237</f>
        <v>078F367483</v>
      </c>
      <c r="E307" s="70" t="str">
        <f>Прил.4!F237</f>
        <v>410</v>
      </c>
      <c r="F307" s="122">
        <f>Прил.4!N243</f>
        <v>16382700</v>
      </c>
      <c r="G307" s="122">
        <f>Прил.4!O237</f>
        <v>0</v>
      </c>
      <c r="H307" s="122">
        <f>Прил.4!P237</f>
        <v>0</v>
      </c>
      <c r="I307" s="172">
        <f t="shared" si="6"/>
        <v>1</v>
      </c>
    </row>
    <row r="308" spans="1:10" s="249" customFormat="1" ht="71.25" hidden="1" customHeight="1" x14ac:dyDescent="0.2">
      <c r="A308" s="299" t="str">
        <f>Прил.4!A238</f>
        <v>Расходы на 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местного бюджета)</v>
      </c>
      <c r="B308" s="241" t="str">
        <f>Прил.4!C238</f>
        <v>05</v>
      </c>
      <c r="C308" s="241" t="str">
        <f>Прил.4!D238</f>
        <v>01</v>
      </c>
      <c r="D308" s="241" t="str">
        <f>Прил.4!E238</f>
        <v>078F367483</v>
      </c>
      <c r="E308" s="241">
        <f>Прил.4!F238</f>
        <v>0</v>
      </c>
      <c r="F308" s="248">
        <f>Прил.4!N244</f>
        <v>0</v>
      </c>
      <c r="G308" s="248">
        <f>Прил.4!O238</f>
        <v>0</v>
      </c>
      <c r="H308" s="248">
        <f>Прил.4!P238</f>
        <v>0</v>
      </c>
      <c r="I308" s="172" t="str">
        <f t="shared" si="6"/>
        <v xml:space="preserve"> </v>
      </c>
      <c r="J308" s="100"/>
    </row>
    <row r="309" spans="1:10" s="249" customFormat="1" ht="15" hidden="1" customHeight="1" x14ac:dyDescent="0.2">
      <c r="A309" s="299" t="str">
        <f>Прил.4!A239</f>
        <v>Капитальные вложения в объекты государственной (муниципальной) собственности</v>
      </c>
      <c r="B309" s="241" t="str">
        <f>Прил.4!C239</f>
        <v>05</v>
      </c>
      <c r="C309" s="241" t="str">
        <f>Прил.4!D239</f>
        <v>01</v>
      </c>
      <c r="D309" s="241" t="str">
        <f>Прил.4!E239</f>
        <v>078F367483</v>
      </c>
      <c r="E309" s="241" t="str">
        <f>Прил.4!F239</f>
        <v>400</v>
      </c>
      <c r="F309" s="248">
        <f>Прил.4!N245</f>
        <v>0</v>
      </c>
      <c r="G309" s="248">
        <f>Прил.4!O239</f>
        <v>0</v>
      </c>
      <c r="H309" s="248">
        <f>Прил.4!P239</f>
        <v>0</v>
      </c>
      <c r="I309" s="172" t="str">
        <f t="shared" si="6"/>
        <v xml:space="preserve"> </v>
      </c>
    </row>
    <row r="310" spans="1:10" s="75" customFormat="1" ht="15.75" hidden="1" customHeight="1" x14ac:dyDescent="0.2">
      <c r="A310" s="149" t="str">
        <f>Прил.4!A240</f>
        <v>Бюджетные инвестиции</v>
      </c>
      <c r="B310" s="70" t="str">
        <f>Прил.4!C240</f>
        <v>05</v>
      </c>
      <c r="C310" s="70" t="str">
        <f>Прил.4!D240</f>
        <v>01</v>
      </c>
      <c r="D310" s="70" t="str">
        <f>Прил.4!E240</f>
        <v>078F367483</v>
      </c>
      <c r="E310" s="70" t="str">
        <f>Прил.4!F240</f>
        <v>410</v>
      </c>
      <c r="F310" s="122">
        <f>Прил.4!N246</f>
        <v>0</v>
      </c>
      <c r="G310" s="122">
        <f>Прил.4!O240</f>
        <v>0</v>
      </c>
      <c r="H310" s="122">
        <f>Прил.4!P240</f>
        <v>0</v>
      </c>
      <c r="I310" s="172" t="str">
        <f t="shared" si="6"/>
        <v xml:space="preserve"> </v>
      </c>
    </row>
    <row r="311" spans="1:10" ht="57" hidden="1" customHeight="1" x14ac:dyDescent="0.2">
      <c r="A311" s="64" t="str">
        <f>Прил.4!A247</f>
        <v>Расходы на 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краевого бюджета)</v>
      </c>
      <c r="B311" s="69" t="str">
        <f>Прил.4!C247</f>
        <v>05</v>
      </c>
      <c r="C311" s="69" t="str">
        <f>Прил.4!D247</f>
        <v>01</v>
      </c>
      <c r="D311" s="69" t="str">
        <f>Прил.4!E247</f>
        <v>078F367484</v>
      </c>
      <c r="E311" s="69"/>
      <c r="F311" s="121">
        <f>Прил.4!N247</f>
        <v>0</v>
      </c>
      <c r="G311" s="121">
        <f>Прил.4!O247</f>
        <v>0</v>
      </c>
      <c r="H311" s="121">
        <f>Прил.4!P247</f>
        <v>0</v>
      </c>
      <c r="I311" s="172" t="str">
        <f t="shared" si="6"/>
        <v xml:space="preserve"> </v>
      </c>
    </row>
    <row r="312" spans="1:10" ht="15" hidden="1" customHeight="1" x14ac:dyDescent="0.2">
      <c r="A312" s="64" t="str">
        <f>Прил.4!A248</f>
        <v>Капитальные вложения в объекты государственной (муниципальной) собственности</v>
      </c>
      <c r="B312" s="69" t="str">
        <f>Прил.4!C248</f>
        <v>05</v>
      </c>
      <c r="C312" s="69" t="str">
        <f>Прил.4!D248</f>
        <v>01</v>
      </c>
      <c r="D312" s="69" t="str">
        <f>Прил.4!E248</f>
        <v>078F367484</v>
      </c>
      <c r="E312" s="69" t="str">
        <f>Прил.4!F248</f>
        <v>400</v>
      </c>
      <c r="F312" s="121">
        <f>Прил.4!N248</f>
        <v>0</v>
      </c>
      <c r="G312" s="121">
        <f>Прил.4!O248</f>
        <v>0</v>
      </c>
      <c r="H312" s="121">
        <f>Прил.4!P248</f>
        <v>0</v>
      </c>
      <c r="I312" s="172" t="str">
        <f t="shared" si="6"/>
        <v xml:space="preserve"> </v>
      </c>
    </row>
    <row r="313" spans="1:10" s="75" customFormat="1" ht="17.25" hidden="1" customHeight="1" x14ac:dyDescent="0.2">
      <c r="A313" s="95" t="str">
        <f>Прил.4!A249</f>
        <v>Бюджетные инвестиции</v>
      </c>
      <c r="B313" s="70" t="str">
        <f>Прил.4!C249</f>
        <v>05</v>
      </c>
      <c r="C313" s="70" t="str">
        <f>Прил.4!D249</f>
        <v>01</v>
      </c>
      <c r="D313" s="70" t="str">
        <f>Прил.4!E249</f>
        <v>078F367484</v>
      </c>
      <c r="E313" s="70" t="str">
        <f>Прил.4!F249</f>
        <v>410</v>
      </c>
      <c r="F313" s="122">
        <f>Прил.4!N249</f>
        <v>0</v>
      </c>
      <c r="G313" s="122">
        <f>Прил.4!O249</f>
        <v>0</v>
      </c>
      <c r="H313" s="122">
        <f>Прил.4!P249</f>
        <v>0</v>
      </c>
      <c r="I313" s="172" t="str">
        <f t="shared" si="6"/>
        <v xml:space="preserve"> </v>
      </c>
    </row>
    <row r="314" spans="1:10" s="249" customFormat="1" ht="51" hidden="1" x14ac:dyDescent="0.2">
      <c r="A314" s="240" t="str">
        <f>Прил.4!A250</f>
        <v>Расходы на 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краевого бюджета)</v>
      </c>
      <c r="B314" s="241" t="str">
        <f>Прил.4!C250</f>
        <v>05</v>
      </c>
      <c r="C314" s="241" t="str">
        <f>Прил.4!D250</f>
        <v>01</v>
      </c>
      <c r="D314" s="241" t="str">
        <f>Прил.4!E250</f>
        <v>078F367484</v>
      </c>
      <c r="E314" s="241">
        <f>Прил.4!F250</f>
        <v>0</v>
      </c>
      <c r="F314" s="248">
        <f>Прил.4!N250</f>
        <v>0</v>
      </c>
      <c r="G314" s="248">
        <f>Прил.4!O250</f>
        <v>0</v>
      </c>
      <c r="H314" s="248">
        <f>Прил.4!P250</f>
        <v>0</v>
      </c>
      <c r="I314" s="172" t="str">
        <f t="shared" si="6"/>
        <v xml:space="preserve"> </v>
      </c>
    </row>
    <row r="315" spans="1:10" s="249" customFormat="1" ht="17.25" hidden="1" customHeight="1" x14ac:dyDescent="0.2">
      <c r="A315" s="240" t="str">
        <f>Прил.4!A251</f>
        <v>Иные бюджетные ассигнования</v>
      </c>
      <c r="B315" s="241" t="str">
        <f>Прил.4!C251</f>
        <v>05</v>
      </c>
      <c r="C315" s="241" t="str">
        <f>Прил.4!D251</f>
        <v>01</v>
      </c>
      <c r="D315" s="241" t="str">
        <f>Прил.4!E251</f>
        <v>078F367484</v>
      </c>
      <c r="E315" s="241" t="str">
        <f>Прил.4!F251</f>
        <v>800</v>
      </c>
      <c r="F315" s="248">
        <f>Прил.4!N251</f>
        <v>0</v>
      </c>
      <c r="G315" s="248">
        <f>Прил.4!O251</f>
        <v>0</v>
      </c>
      <c r="H315" s="248">
        <f>Прил.4!P251</f>
        <v>0</v>
      </c>
      <c r="I315" s="172" t="str">
        <f t="shared" si="6"/>
        <v xml:space="preserve"> </v>
      </c>
    </row>
    <row r="316" spans="1:10" s="75" customFormat="1" ht="17.25" hidden="1" customHeight="1" x14ac:dyDescent="0.2">
      <c r="A316" s="95" t="str">
        <f>Прил.4!A252</f>
        <v>Уплата налогов, сборов и иных платежей</v>
      </c>
      <c r="B316" s="70" t="str">
        <f>Прил.4!C252</f>
        <v>05</v>
      </c>
      <c r="C316" s="70" t="str">
        <f>Прил.4!D252</f>
        <v>01</v>
      </c>
      <c r="D316" s="70" t="str">
        <f>Прил.4!E252</f>
        <v>078F367484</v>
      </c>
      <c r="E316" s="70" t="str">
        <f>Прил.4!F252</f>
        <v>850</v>
      </c>
      <c r="F316" s="122">
        <f>Прил.4!N252</f>
        <v>0</v>
      </c>
      <c r="G316" s="122">
        <f>Прил.4!O252</f>
        <v>0</v>
      </c>
      <c r="H316" s="122">
        <f>Прил.4!P252</f>
        <v>0</v>
      </c>
      <c r="I316" s="172" t="str">
        <f t="shared" si="6"/>
        <v xml:space="preserve"> </v>
      </c>
    </row>
    <row r="317" spans="1:10" ht="40.5" hidden="1" customHeight="1" x14ac:dyDescent="0.2">
      <c r="A317" s="64" t="str">
        <f>Прил.4!A253</f>
        <v>Расходы на 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местного бюджета)</v>
      </c>
      <c r="B317" s="69" t="str">
        <f>Прил.4!C253</f>
        <v>05</v>
      </c>
      <c r="C317" s="69" t="str">
        <f>Прил.4!D253</f>
        <v>01</v>
      </c>
      <c r="D317" s="69" t="str">
        <f>Прил.4!E253</f>
        <v>078F36748S</v>
      </c>
      <c r="E317" s="69"/>
      <c r="F317" s="121">
        <f>Прил.4!N253</f>
        <v>0</v>
      </c>
      <c r="G317" s="121">
        <f>Прил.4!O253</f>
        <v>0</v>
      </c>
      <c r="H317" s="121">
        <f>Прил.4!P253</f>
        <v>0</v>
      </c>
      <c r="I317" s="172" t="str">
        <f t="shared" si="6"/>
        <v xml:space="preserve"> </v>
      </c>
    </row>
    <row r="318" spans="1:10" ht="15" hidden="1" customHeight="1" x14ac:dyDescent="0.2">
      <c r="A318" s="64" t="str">
        <f>Прил.4!A254</f>
        <v>Капитальные вложения в объекты государственной (муниципальной) собственности</v>
      </c>
      <c r="B318" s="69" t="str">
        <f>Прил.4!C254</f>
        <v>05</v>
      </c>
      <c r="C318" s="69" t="str">
        <f>Прил.4!D254</f>
        <v>01</v>
      </c>
      <c r="D318" s="69" t="str">
        <f>Прил.4!E254</f>
        <v>078F36748S</v>
      </c>
      <c r="E318" s="69" t="str">
        <f>Прил.4!F254</f>
        <v>400</v>
      </c>
      <c r="F318" s="121">
        <f>Прил.4!N254</f>
        <v>0</v>
      </c>
      <c r="G318" s="121">
        <f>Прил.4!O254</f>
        <v>0</v>
      </c>
      <c r="H318" s="121">
        <f>Прил.4!P254</f>
        <v>0</v>
      </c>
      <c r="I318" s="172" t="str">
        <f t="shared" si="6"/>
        <v xml:space="preserve"> </v>
      </c>
    </row>
    <row r="319" spans="1:10" s="75" customFormat="1" ht="14.25" hidden="1" customHeight="1" x14ac:dyDescent="0.2">
      <c r="A319" s="95" t="str">
        <f>Прил.4!A255</f>
        <v>Бюджетные инвестиции</v>
      </c>
      <c r="B319" s="70" t="str">
        <f>Прил.4!C255</f>
        <v>05</v>
      </c>
      <c r="C319" s="70" t="str">
        <f>Прил.4!D255</f>
        <v>01</v>
      </c>
      <c r="D319" s="70" t="str">
        <f>Прил.4!E255</f>
        <v>078F36748S</v>
      </c>
      <c r="E319" s="70" t="str">
        <f>Прил.4!F255</f>
        <v>410</v>
      </c>
      <c r="F319" s="122">
        <f>Прил.4!N255</f>
        <v>0</v>
      </c>
      <c r="G319" s="122">
        <f>Прил.4!O255</f>
        <v>0</v>
      </c>
      <c r="H319" s="122">
        <f>Прил.4!P255</f>
        <v>0</v>
      </c>
      <c r="I319" s="172" t="str">
        <f t="shared" si="6"/>
        <v xml:space="preserve"> </v>
      </c>
    </row>
    <row r="320" spans="1:10" s="249" customFormat="1" ht="51" hidden="1" x14ac:dyDescent="0.2">
      <c r="A320" s="240" t="str">
        <f>Прил.4!A256</f>
        <v>Расходы на 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местного бюджета)</v>
      </c>
      <c r="B320" s="241" t="str">
        <f>Прил.4!C256</f>
        <v>05</v>
      </c>
      <c r="C320" s="241" t="str">
        <f>Прил.4!D256</f>
        <v>01</v>
      </c>
      <c r="D320" s="241" t="str">
        <f>Прил.4!E256</f>
        <v>078F36748S</v>
      </c>
      <c r="E320" s="241"/>
      <c r="F320" s="248">
        <f>Прил.4!N256</f>
        <v>0</v>
      </c>
      <c r="G320" s="248">
        <f>Прил.4!O256</f>
        <v>0</v>
      </c>
      <c r="H320" s="248">
        <f>Прил.4!P256</f>
        <v>0</v>
      </c>
      <c r="I320" s="172" t="str">
        <f t="shared" si="6"/>
        <v xml:space="preserve"> </v>
      </c>
    </row>
    <row r="321" spans="1:12" s="249" customFormat="1" ht="14.25" hidden="1" customHeight="1" x14ac:dyDescent="0.2">
      <c r="A321" s="240" t="str">
        <f>Прил.4!A257</f>
        <v>Иные бюджетные ассигнования</v>
      </c>
      <c r="B321" s="241" t="str">
        <f>Прил.4!C257</f>
        <v>05</v>
      </c>
      <c r="C321" s="241" t="str">
        <f>Прил.4!D257</f>
        <v>01</v>
      </c>
      <c r="D321" s="241" t="str">
        <f>Прил.4!E257</f>
        <v>078F36748S</v>
      </c>
      <c r="E321" s="241" t="str">
        <f>Прил.4!F257</f>
        <v>800</v>
      </c>
      <c r="F321" s="248">
        <f>Прил.4!N257</f>
        <v>0</v>
      </c>
      <c r="G321" s="248">
        <f>Прил.4!O257</f>
        <v>0</v>
      </c>
      <c r="H321" s="248">
        <f>Прил.4!P257</f>
        <v>0</v>
      </c>
      <c r="I321" s="172" t="str">
        <f t="shared" si="6"/>
        <v xml:space="preserve"> </v>
      </c>
    </row>
    <row r="322" spans="1:12" s="75" customFormat="1" ht="14.25" hidden="1" customHeight="1" x14ac:dyDescent="0.2">
      <c r="A322" s="95" t="str">
        <f>Прил.4!A258</f>
        <v>Уплата налогов, сборов и иных платежей</v>
      </c>
      <c r="B322" s="70" t="str">
        <f>Прил.4!C258</f>
        <v>05</v>
      </c>
      <c r="C322" s="70" t="str">
        <f>Прил.4!D258</f>
        <v>01</v>
      </c>
      <c r="D322" s="70" t="str">
        <f>Прил.4!E258</f>
        <v>078F36748S</v>
      </c>
      <c r="E322" s="70" t="str">
        <f>Прил.4!F258</f>
        <v>850</v>
      </c>
      <c r="F322" s="122">
        <f>Прил.4!N258</f>
        <v>0</v>
      </c>
      <c r="G322" s="122">
        <f>Прил.4!O258</f>
        <v>0</v>
      </c>
      <c r="H322" s="122">
        <f>Прил.4!P258</f>
        <v>0</v>
      </c>
      <c r="I322" s="172" t="str">
        <f t="shared" si="6"/>
        <v xml:space="preserve"> </v>
      </c>
    </row>
    <row r="323" spans="1:12" s="249" customFormat="1" ht="63.75" hidden="1" x14ac:dyDescent="0.2">
      <c r="A323" s="240" t="str">
        <f>Прил.4!A259</f>
        <v>Расходы на 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краевого бюджета)</v>
      </c>
      <c r="B323" s="241" t="str">
        <f>Прил.4!C259</f>
        <v>10</v>
      </c>
      <c r="C323" s="241" t="str">
        <f>Прил.4!D259</f>
        <v>03</v>
      </c>
      <c r="D323" s="241" t="str">
        <f>Прил.4!E259</f>
        <v>078F367483</v>
      </c>
      <c r="E323" s="241"/>
      <c r="F323" s="248">
        <f>Прил.4!N259</f>
        <v>0</v>
      </c>
      <c r="G323" s="248">
        <f>Прил.4!O259</f>
        <v>0</v>
      </c>
      <c r="H323" s="248">
        <f>Прил.4!P259</f>
        <v>0</v>
      </c>
      <c r="I323" s="172" t="str">
        <f t="shared" si="6"/>
        <v xml:space="preserve"> </v>
      </c>
    </row>
    <row r="324" spans="1:12" s="249" customFormat="1" ht="14.25" hidden="1" customHeight="1" x14ac:dyDescent="0.2">
      <c r="A324" s="240" t="str">
        <f>Прил.4!A260</f>
        <v>Социальное обеспечение и иные выплаты населению</v>
      </c>
      <c r="B324" s="241" t="str">
        <f>Прил.4!C260</f>
        <v>10</v>
      </c>
      <c r="C324" s="241" t="str">
        <f>Прил.4!D260</f>
        <v>03</v>
      </c>
      <c r="D324" s="241" t="str">
        <f>Прил.4!E260</f>
        <v>078F367483</v>
      </c>
      <c r="E324" s="241" t="str">
        <f>Прил.4!F260</f>
        <v>300</v>
      </c>
      <c r="F324" s="248">
        <f>Прил.4!N260</f>
        <v>0</v>
      </c>
      <c r="G324" s="248">
        <f>Прил.4!O260</f>
        <v>0</v>
      </c>
      <c r="H324" s="248">
        <f>Прил.4!P260</f>
        <v>0</v>
      </c>
      <c r="I324" s="172" t="str">
        <f t="shared" si="6"/>
        <v xml:space="preserve"> </v>
      </c>
    </row>
    <row r="325" spans="1:12" s="75" customFormat="1" ht="14.25" hidden="1" customHeight="1" x14ac:dyDescent="0.2">
      <c r="A325" s="95" t="str">
        <f>Прил.4!A261</f>
        <v>Социальные выплаты гражданам, кроме публичных нормативных социальных выплат</v>
      </c>
      <c r="B325" s="70" t="str">
        <f>Прил.4!C261</f>
        <v>10</v>
      </c>
      <c r="C325" s="70" t="str">
        <f>Прил.4!D261</f>
        <v>03</v>
      </c>
      <c r="D325" s="70" t="str">
        <f>Прил.4!E261</f>
        <v>078F367483</v>
      </c>
      <c r="E325" s="70" t="str">
        <f>Прил.4!F261</f>
        <v>320</v>
      </c>
      <c r="F325" s="122">
        <f>Прил.4!N261</f>
        <v>0</v>
      </c>
      <c r="G325" s="122">
        <f>Прил.4!O261</f>
        <v>0</v>
      </c>
      <c r="H325" s="122">
        <f>Прил.4!P261</f>
        <v>0</v>
      </c>
      <c r="I325" s="172" t="str">
        <f t="shared" si="6"/>
        <v xml:space="preserve"> </v>
      </c>
    </row>
    <row r="326" spans="1:12" x14ac:dyDescent="0.2">
      <c r="A326" s="64" t="str">
        <f>Прил.4!A224</f>
        <v>Муниципальная программа "Поселок-наш дом.II этап"</v>
      </c>
      <c r="B326" s="69" t="str">
        <f>Прил.4!C224</f>
        <v>05</v>
      </c>
      <c r="C326" s="69" t="str">
        <f>Прил.4!D224</f>
        <v>01</v>
      </c>
      <c r="D326" s="69" t="str">
        <f>Прил.4!E224</f>
        <v>0900000000</v>
      </c>
      <c r="E326" s="69"/>
      <c r="F326" s="121">
        <f>F327</f>
        <v>15810000</v>
      </c>
      <c r="G326" s="121">
        <f>G327</f>
        <v>7900200</v>
      </c>
      <c r="H326" s="121">
        <f>H327</f>
        <v>7900200</v>
      </c>
      <c r="I326" s="172">
        <f t="shared" si="6"/>
        <v>1</v>
      </c>
    </row>
    <row r="327" spans="1:12" ht="13.5" customHeight="1" x14ac:dyDescent="0.2">
      <c r="A327" s="64" t="str">
        <f>Прил.4!A225</f>
        <v>Повышение теплозащитных свойств муниципальных жилых домов в поселках сельского поселения Хатанга</v>
      </c>
      <c r="B327" s="69" t="str">
        <f>Прил.4!C225</f>
        <v>05</v>
      </c>
      <c r="C327" s="69" t="str">
        <f>Прил.4!D225</f>
        <v>01</v>
      </c>
      <c r="D327" s="69" t="str">
        <f>Прил.4!E225</f>
        <v>0900019010</v>
      </c>
      <c r="E327" s="69"/>
      <c r="F327" s="121">
        <f>Прил.4!N225</f>
        <v>15810000</v>
      </c>
      <c r="G327" s="121">
        <f>Прил.4!O225</f>
        <v>7900200</v>
      </c>
      <c r="H327" s="121">
        <f>Прил.4!P225</f>
        <v>7900200</v>
      </c>
      <c r="I327" s="172">
        <f t="shared" si="6"/>
        <v>1</v>
      </c>
    </row>
    <row r="328" spans="1:12" ht="38.25" x14ac:dyDescent="0.2">
      <c r="A328" s="64" t="str">
        <f>Прил.4!A226</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328" s="69" t="str">
        <f>Прил.4!C226</f>
        <v>05</v>
      </c>
      <c r="C328" s="69" t="str">
        <f>Прил.4!D226</f>
        <v>01</v>
      </c>
      <c r="D328" s="69" t="str">
        <f>Прил.4!E226</f>
        <v>0900019010</v>
      </c>
      <c r="E328" s="69" t="str">
        <f>Прил.4!F226</f>
        <v>100</v>
      </c>
      <c r="F328" s="121">
        <f>Прил.4!N226</f>
        <v>2498440</v>
      </c>
      <c r="G328" s="121">
        <f>Прил.4!O226</f>
        <v>2498440</v>
      </c>
      <c r="H328" s="121">
        <f>Прил.4!P226</f>
        <v>2498440</v>
      </c>
      <c r="I328" s="172">
        <f t="shared" si="6"/>
        <v>1</v>
      </c>
    </row>
    <row r="329" spans="1:12" s="75" customFormat="1" x14ac:dyDescent="0.2">
      <c r="A329" s="95" t="str">
        <f>Прил.4!A227</f>
        <v>Расходы на выплаты персоналу казенных учреждений</v>
      </c>
      <c r="B329" s="70" t="str">
        <f>Прил.4!C227</f>
        <v>05</v>
      </c>
      <c r="C329" s="70" t="str">
        <f>Прил.4!D227</f>
        <v>01</v>
      </c>
      <c r="D329" s="70" t="str">
        <f>Прил.4!E227</f>
        <v>0900019010</v>
      </c>
      <c r="E329" s="70" t="str">
        <f>Прил.4!F227</f>
        <v>110</v>
      </c>
      <c r="F329" s="122">
        <f>Прил.4!N227</f>
        <v>2498440</v>
      </c>
      <c r="G329" s="122">
        <f>Прил.4!O227</f>
        <v>2498440</v>
      </c>
      <c r="H329" s="122">
        <f>Прил.4!P227</f>
        <v>2498440</v>
      </c>
      <c r="I329" s="172">
        <f t="shared" si="6"/>
        <v>1</v>
      </c>
    </row>
    <row r="330" spans="1:12" x14ac:dyDescent="0.2">
      <c r="A330" s="64" t="str">
        <f>Прил.4!A228</f>
        <v>Закупка товаров, работ и услуг для обеспечения государственных (муниципальных) нужд</v>
      </c>
      <c r="B330" s="69" t="str">
        <f>Прил.4!C228</f>
        <v>05</v>
      </c>
      <c r="C330" s="69" t="str">
        <f>Прил.4!D228</f>
        <v>01</v>
      </c>
      <c r="D330" s="69" t="str">
        <f>Прил.4!E228</f>
        <v>0900019010</v>
      </c>
      <c r="E330" s="69" t="str">
        <f>Прил.4!F228</f>
        <v>200</v>
      </c>
      <c r="F330" s="121">
        <f>Прил.4!N228</f>
        <v>13311560</v>
      </c>
      <c r="G330" s="121">
        <f>Прил.4!O228</f>
        <v>5401760</v>
      </c>
      <c r="H330" s="121">
        <f>Прил.4!P228</f>
        <v>5401760</v>
      </c>
      <c r="I330" s="172">
        <f t="shared" si="6"/>
        <v>1</v>
      </c>
    </row>
    <row r="331" spans="1:12" s="75" customFormat="1" ht="15" customHeight="1" x14ac:dyDescent="0.2">
      <c r="A331" s="95" t="str">
        <f>Прил.4!A229</f>
        <v xml:space="preserve">Иные закупки товаров, работ и услуг для обеспечения государственных (муниципальных) нужд
</v>
      </c>
      <c r="B331" s="70" t="str">
        <f>Прил.4!C229</f>
        <v>05</v>
      </c>
      <c r="C331" s="70" t="str">
        <f>Прил.4!D229</f>
        <v>01</v>
      </c>
      <c r="D331" s="70" t="str">
        <f>Прил.4!E229</f>
        <v>0900019010</v>
      </c>
      <c r="E331" s="70" t="str">
        <f>Прил.4!F229</f>
        <v>240</v>
      </c>
      <c r="F331" s="122">
        <f>Прил.4!N229</f>
        <v>13311560</v>
      </c>
      <c r="G331" s="122">
        <f>Прил.4!O229</f>
        <v>5401760</v>
      </c>
      <c r="H331" s="122">
        <f>Прил.4!P229</f>
        <v>5401760</v>
      </c>
      <c r="I331" s="172">
        <f t="shared" ref="I331:I397" si="7">IF(SUM(F331:H331)&gt;0,1," ")</f>
        <v>1</v>
      </c>
    </row>
    <row r="332" spans="1:12" x14ac:dyDescent="0.2">
      <c r="A332" s="64" t="str">
        <f>Прил.4!A262</f>
        <v>Непрограммные расходы муниципального образования</v>
      </c>
      <c r="B332" s="69" t="str">
        <f>Прил.4!C262</f>
        <v>05</v>
      </c>
      <c r="C332" s="69" t="str">
        <f>Прил.4!D262</f>
        <v>01</v>
      </c>
      <c r="D332" s="69" t="str">
        <f>Прил.4!E262</f>
        <v>9400000000</v>
      </c>
      <c r="E332" s="69"/>
      <c r="F332" s="121">
        <f>F339+F336+F345+F342+F333</f>
        <v>268832</v>
      </c>
      <c r="G332" s="121">
        <f>G339+G336+G345+G342</f>
        <v>2000000</v>
      </c>
      <c r="H332" s="121">
        <f>H339+H336+H345+H342</f>
        <v>6000000</v>
      </c>
      <c r="I332" s="172">
        <f t="shared" si="7"/>
        <v>1</v>
      </c>
      <c r="J332" s="86"/>
      <c r="K332" s="86"/>
      <c r="L332" s="86"/>
    </row>
    <row r="333" spans="1:12" hidden="1" x14ac:dyDescent="0.2">
      <c r="A333" s="64" t="str">
        <f>Прил.4!A613</f>
        <v>ЖИЛИЩНО-КОММУНАЛЬНОЕ ХОЗЯЙСТВО</v>
      </c>
      <c r="B333" s="69" t="str">
        <f>Прил.4!C613</f>
        <v>05</v>
      </c>
      <c r="C333" s="69">
        <f>Прил.4!D613</f>
        <v>0</v>
      </c>
      <c r="D333" s="69" t="str">
        <f>Прил.4!E263</f>
        <v>9400003030</v>
      </c>
      <c r="E333" s="69"/>
      <c r="F333" s="121">
        <f>Прил.4!N263</f>
        <v>0</v>
      </c>
      <c r="G333" s="121">
        <f>Прил.4!O263</f>
        <v>0</v>
      </c>
      <c r="H333" s="121">
        <f>Прил.4!P263</f>
        <v>0</v>
      </c>
      <c r="I333" s="172" t="str">
        <f t="shared" si="7"/>
        <v xml:space="preserve"> </v>
      </c>
    </row>
    <row r="334" spans="1:12" hidden="1" x14ac:dyDescent="0.2">
      <c r="A334" s="64" t="str">
        <f>Прил.4!A614</f>
        <v>Жилищное хозяйство</v>
      </c>
      <c r="B334" s="69" t="str">
        <f>Прил.4!C614</f>
        <v>05</v>
      </c>
      <c r="C334" s="69" t="str">
        <f>Прил.4!D614</f>
        <v>01</v>
      </c>
      <c r="D334" s="69" t="str">
        <f>Прил.4!E264</f>
        <v>9400003030</v>
      </c>
      <c r="E334" s="69" t="str">
        <f>Прил.4!F264</f>
        <v>200</v>
      </c>
      <c r="F334" s="121">
        <f>Прил.4!N264</f>
        <v>0</v>
      </c>
      <c r="G334" s="121">
        <f>Прил.4!O264</f>
        <v>0</v>
      </c>
      <c r="H334" s="121">
        <f>Прил.4!P264</f>
        <v>0</v>
      </c>
      <c r="I334" s="172" t="str">
        <f t="shared" si="7"/>
        <v xml:space="preserve"> </v>
      </c>
    </row>
    <row r="335" spans="1:12" s="75" customFormat="1" ht="15" hidden="1" customHeight="1" x14ac:dyDescent="0.2">
      <c r="A335" s="95" t="str">
        <f>Прил.4!A615</f>
        <v>Непрограммные расходы муниципального образования</v>
      </c>
      <c r="B335" s="70" t="str">
        <f>Прил.4!C615</f>
        <v>05</v>
      </c>
      <c r="C335" s="70" t="str">
        <f>Прил.4!D615</f>
        <v>01</v>
      </c>
      <c r="D335" s="70" t="str">
        <f>Прил.4!E265</f>
        <v>9400003030</v>
      </c>
      <c r="E335" s="70" t="str">
        <f>Прил.4!F265</f>
        <v>240</v>
      </c>
      <c r="F335" s="122">
        <f>Прил.4!N265</f>
        <v>0</v>
      </c>
      <c r="G335" s="122">
        <f>Прил.4!O265</f>
        <v>0</v>
      </c>
      <c r="H335" s="122">
        <f>Прил.4!P265</f>
        <v>0</v>
      </c>
      <c r="I335" s="172" t="str">
        <f t="shared" si="7"/>
        <v xml:space="preserve"> </v>
      </c>
    </row>
    <row r="336" spans="1:12" ht="25.5" x14ac:dyDescent="0.2">
      <c r="A336" s="64" t="str">
        <f>Прил.4!A616</f>
        <v>Взнос в региональный фонд на капитальный ремонт многоквартирных домов в части доли муниципальной собственности</v>
      </c>
      <c r="B336" s="69" t="str">
        <f>Прил.4!C616</f>
        <v>05</v>
      </c>
      <c r="C336" s="69" t="str">
        <f>Прил.4!D616</f>
        <v>01</v>
      </c>
      <c r="D336" s="69" t="str">
        <f>Прил.4!E616</f>
        <v>9400003060</v>
      </c>
      <c r="E336" s="69"/>
      <c r="F336" s="121">
        <f>Прил.4!N616</f>
        <v>267832</v>
      </c>
      <c r="G336" s="121">
        <f>Прил.4!O616</f>
        <v>2000000</v>
      </c>
      <c r="H336" s="121">
        <f>Прил.4!P616</f>
        <v>6000000</v>
      </c>
      <c r="I336" s="172">
        <f t="shared" si="7"/>
        <v>1</v>
      </c>
    </row>
    <row r="337" spans="1:9" x14ac:dyDescent="0.2">
      <c r="A337" s="64" t="str">
        <f>Прил.4!A617</f>
        <v>Закупка товаров, работ и услуг для обеспечения государственных (муниципальных) нужд</v>
      </c>
      <c r="B337" s="69" t="str">
        <f>Прил.4!C617</f>
        <v>05</v>
      </c>
      <c r="C337" s="69" t="str">
        <f>Прил.4!D617</f>
        <v>01</v>
      </c>
      <c r="D337" s="69" t="str">
        <f>Прил.4!E617</f>
        <v>9400003060</v>
      </c>
      <c r="E337" s="69" t="str">
        <f>Прил.4!F617</f>
        <v>200</v>
      </c>
      <c r="F337" s="121">
        <f>Прил.4!N617</f>
        <v>267832</v>
      </c>
      <c r="G337" s="121">
        <f>Прил.4!O617</f>
        <v>2000000</v>
      </c>
      <c r="H337" s="121">
        <f>Прил.4!P617</f>
        <v>6000000</v>
      </c>
      <c r="I337" s="172">
        <f t="shared" si="7"/>
        <v>1</v>
      </c>
    </row>
    <row r="338" spans="1:9" s="75" customFormat="1" ht="15" customHeight="1" x14ac:dyDescent="0.2">
      <c r="A338" s="95" t="str">
        <f>Прил.4!A618</f>
        <v xml:space="preserve">Иные закупки товаров, работ и услуг для обеспечения государственных (муниципальных) нужд
</v>
      </c>
      <c r="B338" s="70" t="str">
        <f>Прил.4!C618</f>
        <v>05</v>
      </c>
      <c r="C338" s="70" t="str">
        <f>Прил.4!D618</f>
        <v>01</v>
      </c>
      <c r="D338" s="70" t="str">
        <f>Прил.4!E618</f>
        <v>9400003060</v>
      </c>
      <c r="E338" s="70" t="str">
        <f>Прил.4!F618</f>
        <v>240</v>
      </c>
      <c r="F338" s="122">
        <f>Прил.4!N618</f>
        <v>267832</v>
      </c>
      <c r="G338" s="122">
        <f>Прил.4!O618</f>
        <v>2000000</v>
      </c>
      <c r="H338" s="122">
        <f>Прил.4!P618</f>
        <v>6000000</v>
      </c>
      <c r="I338" s="172">
        <f t="shared" si="7"/>
        <v>1</v>
      </c>
    </row>
    <row r="339" spans="1:9" ht="25.5" hidden="1" x14ac:dyDescent="0.2">
      <c r="A339" s="64" t="str">
        <f>Прил.4!A266</f>
        <v>Выполнение работ по сносу многоквартирного дома, признанного аварийным и строений, непригодных для эксплуатации</v>
      </c>
      <c r="B339" s="69" t="str">
        <f>Прил.4!C266</f>
        <v>05</v>
      </c>
      <c r="C339" s="69" t="str">
        <f>Прил.4!D266</f>
        <v>01</v>
      </c>
      <c r="D339" s="69" t="str">
        <f>Прил.4!E266</f>
        <v>9400005030</v>
      </c>
      <c r="E339" s="69"/>
      <c r="F339" s="121">
        <f>Прил.4!N266</f>
        <v>0</v>
      </c>
      <c r="G339" s="121">
        <f>Прил.4!O266</f>
        <v>0</v>
      </c>
      <c r="H339" s="121">
        <f>Прил.4!P266</f>
        <v>0</v>
      </c>
      <c r="I339" s="172" t="str">
        <f t="shared" si="7"/>
        <v xml:space="preserve"> </v>
      </c>
    </row>
    <row r="340" spans="1:9" hidden="1" x14ac:dyDescent="0.2">
      <c r="A340" s="64" t="str">
        <f>Прил.4!A267</f>
        <v>Закупка товаров, работ и услуг для обеспечения государственных (муниципальных) нужд</v>
      </c>
      <c r="B340" s="69" t="str">
        <f>Прил.4!C267</f>
        <v>05</v>
      </c>
      <c r="C340" s="69" t="str">
        <f>Прил.4!D267</f>
        <v>01</v>
      </c>
      <c r="D340" s="69" t="str">
        <f>Прил.4!E267</f>
        <v>9400005030</v>
      </c>
      <c r="E340" s="69" t="str">
        <f>Прил.4!F267</f>
        <v>200</v>
      </c>
      <c r="F340" s="121">
        <f>Прил.4!N267</f>
        <v>0</v>
      </c>
      <c r="G340" s="121">
        <f>Прил.4!O267</f>
        <v>0</v>
      </c>
      <c r="H340" s="121">
        <f>Прил.4!P267</f>
        <v>0</v>
      </c>
      <c r="I340" s="172" t="str">
        <f t="shared" si="7"/>
        <v xml:space="preserve"> </v>
      </c>
    </row>
    <row r="341" spans="1:9" s="75" customFormat="1" ht="26.1" hidden="1" customHeight="1" x14ac:dyDescent="0.2">
      <c r="A341" s="95" t="str">
        <f>Прил.4!A268</f>
        <v xml:space="preserve">Иные закупки товаров, работ и услуг для обеспечения государственных (муниципальных) нужд
</v>
      </c>
      <c r="B341" s="70" t="str">
        <f>Прил.4!C268</f>
        <v>05</v>
      </c>
      <c r="C341" s="70" t="str">
        <f>Прил.4!D268</f>
        <v>01</v>
      </c>
      <c r="D341" s="70" t="str">
        <f>Прил.4!E268</f>
        <v>9400005030</v>
      </c>
      <c r="E341" s="70" t="str">
        <f>Прил.4!F268</f>
        <v>240</v>
      </c>
      <c r="F341" s="122">
        <f>Прил.4!N268</f>
        <v>0</v>
      </c>
      <c r="G341" s="122">
        <f>Прил.4!O268</f>
        <v>0</v>
      </c>
      <c r="H341" s="122">
        <f>Прил.4!P268</f>
        <v>0</v>
      </c>
      <c r="I341" s="172" t="str">
        <f t="shared" si="7"/>
        <v xml:space="preserve"> </v>
      </c>
    </row>
    <row r="342" spans="1:9" ht="25.5" hidden="1" x14ac:dyDescent="0.2">
      <c r="A342" s="104" t="str">
        <f>Прил.4!A272</f>
        <v>Изыскательские, проектные работы, экспертиза ПСД на строительство 16-квартирного жилого дома в с. Хатанга</v>
      </c>
      <c r="B342" s="69" t="str">
        <f>Прил.4!C272</f>
        <v>05</v>
      </c>
      <c r="C342" s="69" t="str">
        <f>Прил.4!D272</f>
        <v>01</v>
      </c>
      <c r="D342" s="69" t="str">
        <f>Прил.4!E272</f>
        <v>9400005050</v>
      </c>
      <c r="E342" s="69"/>
      <c r="F342" s="121">
        <f>Прил.4!N272</f>
        <v>0</v>
      </c>
      <c r="G342" s="121">
        <f>Прил.4!O272</f>
        <v>0</v>
      </c>
      <c r="H342" s="121">
        <f>Прил.4!P272</f>
        <v>0</v>
      </c>
      <c r="I342" s="172" t="str">
        <f t="shared" si="7"/>
        <v xml:space="preserve"> </v>
      </c>
    </row>
    <row r="343" spans="1:9" hidden="1" x14ac:dyDescent="0.2">
      <c r="A343" s="104" t="str">
        <f>Прил.4!A273</f>
        <v>Закупка товаров, работ и услуг для обеспечения государственных (муниципальных) нужд</v>
      </c>
      <c r="B343" s="69" t="str">
        <f>Прил.4!C273</f>
        <v>05</v>
      </c>
      <c r="C343" s="69" t="str">
        <f>Прил.4!D273</f>
        <v>01</v>
      </c>
      <c r="D343" s="69" t="str">
        <f>Прил.4!E273</f>
        <v>9400005050</v>
      </c>
      <c r="E343" s="69" t="str">
        <f>Прил.4!F273</f>
        <v>200</v>
      </c>
      <c r="F343" s="121">
        <f>Прил.4!N273</f>
        <v>0</v>
      </c>
      <c r="G343" s="121">
        <f>Прил.4!O273</f>
        <v>0</v>
      </c>
      <c r="H343" s="121">
        <f>Прил.4!P273</f>
        <v>0</v>
      </c>
      <c r="I343" s="172" t="str">
        <f t="shared" si="7"/>
        <v xml:space="preserve"> </v>
      </c>
    </row>
    <row r="344" spans="1:9" s="75" customFormat="1" ht="12.75" hidden="1" customHeight="1" x14ac:dyDescent="0.2">
      <c r="A344" s="105" t="str">
        <f>Прил.4!A274</f>
        <v>Иные закупки товаров, работ и услуг для обеспечения государственных (муниципальных) нужд</v>
      </c>
      <c r="B344" s="70" t="str">
        <f>Прил.4!C274</f>
        <v>05</v>
      </c>
      <c r="C344" s="70" t="str">
        <f>Прил.4!D274</f>
        <v>01</v>
      </c>
      <c r="D344" s="70" t="str">
        <f>Прил.4!E274</f>
        <v>9400005050</v>
      </c>
      <c r="E344" s="70" t="str">
        <f>Прил.4!F274</f>
        <v>240</v>
      </c>
      <c r="F344" s="122">
        <f>Прил.4!N274</f>
        <v>0</v>
      </c>
      <c r="G344" s="122">
        <f>Прил.4!O274</f>
        <v>0</v>
      </c>
      <c r="H344" s="122">
        <f>Прил.4!P274</f>
        <v>0</v>
      </c>
      <c r="I344" s="172" t="str">
        <f t="shared" si="7"/>
        <v xml:space="preserve"> </v>
      </c>
    </row>
    <row r="345" spans="1:9" ht="54" customHeight="1" x14ac:dyDescent="0.2">
      <c r="A345" s="132" t="str">
        <f>Прил.4!A677</f>
        <v xml:space="preserve">Реализация полномочий органов местного самоуправления сельского поселения Хатанга по организации содержания муниципального жилищного фонда в части утверждения краткосрочного плана реализации региональной программы капитального ремонта общего имущества в многоквартирных домах </v>
      </c>
      <c r="B345" s="69" t="str">
        <f>Прил.4!C677</f>
        <v>05</v>
      </c>
      <c r="C345" s="69" t="str">
        <f>Прил.4!D677</f>
        <v>01</v>
      </c>
      <c r="D345" s="69" t="str">
        <f>Прил.4!E677</f>
        <v>9400006150</v>
      </c>
      <c r="E345" s="69"/>
      <c r="F345" s="121">
        <f>Прил.4!N677</f>
        <v>1000</v>
      </c>
      <c r="G345" s="121">
        <f>Прил.4!O677</f>
        <v>0</v>
      </c>
      <c r="H345" s="121">
        <f>Прил.4!P677</f>
        <v>0</v>
      </c>
      <c r="I345" s="172">
        <f t="shared" si="7"/>
        <v>1</v>
      </c>
    </row>
    <row r="346" spans="1:9" x14ac:dyDescent="0.2">
      <c r="A346" s="132" t="str">
        <f>Прил.4!A678</f>
        <v>Межбюджетные трансферты</v>
      </c>
      <c r="B346" s="69" t="str">
        <f>Прил.4!C678</f>
        <v>05</v>
      </c>
      <c r="C346" s="69" t="str">
        <f>Прил.4!D678</f>
        <v>01</v>
      </c>
      <c r="D346" s="69" t="str">
        <f>Прил.4!E678</f>
        <v>9400006150</v>
      </c>
      <c r="E346" s="69" t="str">
        <f>Прил.4!F678</f>
        <v>500</v>
      </c>
      <c r="F346" s="121">
        <f>Прил.4!N678</f>
        <v>1000</v>
      </c>
      <c r="G346" s="121">
        <f>Прил.4!O678</f>
        <v>0</v>
      </c>
      <c r="H346" s="121">
        <f>Прил.4!P678</f>
        <v>0</v>
      </c>
      <c r="I346" s="172">
        <f t="shared" si="7"/>
        <v>1</v>
      </c>
    </row>
    <row r="347" spans="1:9" s="75" customFormat="1" x14ac:dyDescent="0.2">
      <c r="A347" s="149" t="str">
        <f>Прил.4!A679</f>
        <v>Иные межбюджетные трансферты</v>
      </c>
      <c r="B347" s="70" t="str">
        <f>Прил.4!C679</f>
        <v>05</v>
      </c>
      <c r="C347" s="70" t="str">
        <f>Прил.4!D679</f>
        <v>01</v>
      </c>
      <c r="D347" s="70" t="str">
        <f>Прил.4!E679</f>
        <v>9400006150</v>
      </c>
      <c r="E347" s="70" t="str">
        <f>Прил.4!F679</f>
        <v>540</v>
      </c>
      <c r="F347" s="122">
        <f>Прил.4!N679</f>
        <v>1000</v>
      </c>
      <c r="G347" s="122">
        <f>Прил.4!O679</f>
        <v>0</v>
      </c>
      <c r="H347" s="122">
        <f>Прил.4!P679</f>
        <v>0</v>
      </c>
      <c r="I347" s="172">
        <f t="shared" si="7"/>
        <v>1</v>
      </c>
    </row>
    <row r="348" spans="1:9" s="80" customFormat="1" x14ac:dyDescent="0.2">
      <c r="A348" s="93" t="str">
        <f>Прил.4!A275</f>
        <v>Коммунальное хозяйство</v>
      </c>
      <c r="B348" s="94" t="str">
        <f>Прил.4!C275</f>
        <v>05</v>
      </c>
      <c r="C348" s="94" t="str">
        <f>Прил.4!D275</f>
        <v>02</v>
      </c>
      <c r="D348" s="94"/>
      <c r="E348" s="94"/>
      <c r="F348" s="125">
        <f>F349+F362</f>
        <v>36727891.829999998</v>
      </c>
      <c r="G348" s="125">
        <f>G349+G362</f>
        <v>7492420.1299999999</v>
      </c>
      <c r="H348" s="125">
        <f>H349+H362</f>
        <v>7492420.1299999999</v>
      </c>
      <c r="I348" s="172">
        <f t="shared" si="7"/>
        <v>1</v>
      </c>
    </row>
    <row r="349" spans="1:9" ht="25.5" customHeight="1" x14ac:dyDescent="0.2">
      <c r="A349" s="64" t="str">
        <f>Прил.4!A276</f>
        <v>Муниципальная программа "Реформирование и модернизация жилищно-коммунального хозяйства и повышение энергетической эффективности в сельском поселении Хатанга"</v>
      </c>
      <c r="B349" s="69" t="str">
        <f>Прил.4!C276</f>
        <v>05</v>
      </c>
      <c r="C349" s="69" t="str">
        <f>Прил.4!D276</f>
        <v>02</v>
      </c>
      <c r="D349" s="69" t="str">
        <f>Прил.4!E276</f>
        <v>0700000000</v>
      </c>
      <c r="E349" s="69"/>
      <c r="F349" s="121">
        <f>Прил.4!N276</f>
        <v>7492420.1299999999</v>
      </c>
      <c r="G349" s="121">
        <f>Прил.4!O276</f>
        <v>7492420.1299999999</v>
      </c>
      <c r="H349" s="121">
        <f>Прил.4!P276</f>
        <v>7492420.1299999999</v>
      </c>
      <c r="I349" s="172">
        <f t="shared" si="7"/>
        <v>1</v>
      </c>
    </row>
    <row r="350" spans="1:9" ht="14.25" customHeight="1" x14ac:dyDescent="0.2">
      <c r="A350" s="64" t="str">
        <f>Прил.4!A277</f>
        <v>Подпрограмма "Создание условий для обеспечения населения села Хатанга бытовыми услугами"</v>
      </c>
      <c r="B350" s="69" t="str">
        <f>Прил.4!C277</f>
        <v>05</v>
      </c>
      <c r="C350" s="69" t="str">
        <f>Прил.4!D277</f>
        <v>02</v>
      </c>
      <c r="D350" s="69" t="str">
        <f>Прил.4!E277</f>
        <v>0710000000</v>
      </c>
      <c r="E350" s="69"/>
      <c r="F350" s="121">
        <f>Прил.4!N277</f>
        <v>7492420.1299999999</v>
      </c>
      <c r="G350" s="121">
        <f>Прил.4!O277</f>
        <v>7492420.1299999999</v>
      </c>
      <c r="H350" s="121">
        <f>Прил.4!P277</f>
        <v>7492420.1299999999</v>
      </c>
      <c r="I350" s="172">
        <f t="shared" si="7"/>
        <v>1</v>
      </c>
    </row>
    <row r="351" spans="1:9" x14ac:dyDescent="0.2">
      <c r="A351" s="64" t="str">
        <f>Прил.4!A278</f>
        <v>Возмещение части затрат, связанных с предоставлением населению услуг бани</v>
      </c>
      <c r="B351" s="69" t="str">
        <f>Прил.4!C278</f>
        <v>05</v>
      </c>
      <c r="C351" s="69" t="str">
        <f>Прил.4!D278</f>
        <v>02</v>
      </c>
      <c r="D351" s="69" t="str">
        <f>Прил.4!E278</f>
        <v>0710017110</v>
      </c>
      <c r="E351" s="69"/>
      <c r="F351" s="121">
        <f>Прил.4!N278</f>
        <v>7492420.1299999999</v>
      </c>
      <c r="G351" s="121">
        <f>Прил.4!O278</f>
        <v>7492420.1299999999</v>
      </c>
      <c r="H351" s="121">
        <f>Прил.4!P278</f>
        <v>7492420.1299999999</v>
      </c>
      <c r="I351" s="172">
        <f t="shared" si="7"/>
        <v>1</v>
      </c>
    </row>
    <row r="352" spans="1:9" x14ac:dyDescent="0.2">
      <c r="A352" s="64" t="str">
        <f>Прил.4!A279</f>
        <v>Иные бюджетные ассигнования</v>
      </c>
      <c r="B352" s="69" t="str">
        <f>Прил.4!C279</f>
        <v>05</v>
      </c>
      <c r="C352" s="69" t="str">
        <f>Прил.4!D279</f>
        <v>02</v>
      </c>
      <c r="D352" s="69" t="str">
        <f>Прил.4!E279</f>
        <v>0710017110</v>
      </c>
      <c r="E352" s="69" t="str">
        <f>Прил.4!F279</f>
        <v>800</v>
      </c>
      <c r="F352" s="121">
        <f>Прил.4!N279</f>
        <v>7492420.1299999999</v>
      </c>
      <c r="G352" s="121">
        <f>Прил.4!O279</f>
        <v>7492420.1299999999</v>
      </c>
      <c r="H352" s="121">
        <f>Прил.4!P279</f>
        <v>7492420.1299999999</v>
      </c>
      <c r="I352" s="172">
        <f t="shared" si="7"/>
        <v>1</v>
      </c>
    </row>
    <row r="353" spans="1:10" s="75" customFormat="1" ht="25.5" x14ac:dyDescent="0.2">
      <c r="A353" s="95" t="str">
        <f>Прил.4!A280</f>
        <v>Субсидии юридическим лицам (кроме некоммерческих организаций), индивидуальным предпринимателям, физическим лицам - производителям товаров, работ, услуг</v>
      </c>
      <c r="B353" s="70" t="str">
        <f>Прил.4!C280</f>
        <v>05</v>
      </c>
      <c r="C353" s="70" t="str">
        <f>Прил.4!D280</f>
        <v>02</v>
      </c>
      <c r="D353" s="70" t="str">
        <f>Прил.4!E280</f>
        <v>0710017110</v>
      </c>
      <c r="E353" s="70" t="str">
        <f>Прил.4!F280</f>
        <v>810</v>
      </c>
      <c r="F353" s="122">
        <f>Прил.4!N280</f>
        <v>7492420.1299999999</v>
      </c>
      <c r="G353" s="122">
        <f>Прил.4!O280</f>
        <v>7492420.1299999999</v>
      </c>
      <c r="H353" s="122">
        <f>Прил.4!P280</f>
        <v>7492420.1299999999</v>
      </c>
      <c r="I353" s="172">
        <f t="shared" si="7"/>
        <v>1</v>
      </c>
    </row>
    <row r="354" spans="1:10" s="75" customFormat="1" ht="25.5" hidden="1" x14ac:dyDescent="0.2">
      <c r="A354" s="64" t="str">
        <f>Прил.4!A281</f>
        <v>Подпрограмма "Переход на отпуск горячей и холодной воды потребителям, проживающим в муниципальном жилом фонде, в соответствии с показаниями индивидуальных приборов учёта"</v>
      </c>
      <c r="B354" s="69" t="s">
        <v>142</v>
      </c>
      <c r="C354" s="69" t="s">
        <v>139</v>
      </c>
      <c r="D354" s="69" t="s">
        <v>527</v>
      </c>
      <c r="E354" s="69"/>
      <c r="F354" s="121">
        <f>Прил.4!N281</f>
        <v>0</v>
      </c>
      <c r="G354" s="121">
        <f>Прил.4!O281</f>
        <v>0</v>
      </c>
      <c r="H354" s="121">
        <f>Прил.4!P281</f>
        <v>0</v>
      </c>
      <c r="I354" s="172" t="str">
        <f t="shared" si="7"/>
        <v xml:space="preserve"> </v>
      </c>
    </row>
    <row r="355" spans="1:10" s="75" customFormat="1" ht="25.5" hidden="1" x14ac:dyDescent="0.2">
      <c r="A355" s="64" t="str">
        <f>Прил.4!A282</f>
        <v>Установка индивидуальных приборов учёта используемых коммунальных ресурсов в жилых помещениях, находящихся в собственности сельского поселения Хатанга</v>
      </c>
      <c r="B355" s="69" t="s">
        <v>142</v>
      </c>
      <c r="C355" s="69" t="s">
        <v>139</v>
      </c>
      <c r="D355" s="69" t="s">
        <v>528</v>
      </c>
      <c r="E355" s="69"/>
      <c r="F355" s="121">
        <f>Прил.4!N282</f>
        <v>0</v>
      </c>
      <c r="G355" s="121">
        <f>Прил.4!O282</f>
        <v>0</v>
      </c>
      <c r="H355" s="121">
        <f>Прил.4!P282</f>
        <v>0</v>
      </c>
      <c r="I355" s="172" t="str">
        <f t="shared" si="7"/>
        <v xml:space="preserve"> </v>
      </c>
    </row>
    <row r="356" spans="1:10" s="75" customFormat="1" hidden="1" x14ac:dyDescent="0.2">
      <c r="A356" s="64" t="str">
        <f>Прил.4!A283</f>
        <v>Иные бюджетные ассигнования</v>
      </c>
      <c r="B356" s="69" t="s">
        <v>142</v>
      </c>
      <c r="C356" s="69" t="s">
        <v>139</v>
      </c>
      <c r="D356" s="69" t="s">
        <v>528</v>
      </c>
      <c r="E356" s="69" t="s">
        <v>224</v>
      </c>
      <c r="F356" s="121">
        <f>Прил.4!N283</f>
        <v>0</v>
      </c>
      <c r="G356" s="121">
        <f>Прил.4!O283</f>
        <v>0</v>
      </c>
      <c r="H356" s="121">
        <f>Прил.4!P283</f>
        <v>0</v>
      </c>
      <c r="I356" s="172" t="str">
        <f t="shared" si="7"/>
        <v xml:space="preserve"> </v>
      </c>
    </row>
    <row r="357" spans="1:10" s="75" customFormat="1" ht="25.5" hidden="1" x14ac:dyDescent="0.2">
      <c r="A357" s="95" t="str">
        <f>Прил.4!A284</f>
        <v>Субсидии юридическим лицам (кроме некоммерческих организаций), индивидуальным предпринимателям, физическим лицам - производителям товаров, работ, услуг</v>
      </c>
      <c r="B357" s="70" t="s">
        <v>142</v>
      </c>
      <c r="C357" s="70" t="s">
        <v>139</v>
      </c>
      <c r="D357" s="70" t="s">
        <v>528</v>
      </c>
      <c r="E357" s="70" t="s">
        <v>225</v>
      </c>
      <c r="F357" s="122">
        <f>Прил.4!N284</f>
        <v>0</v>
      </c>
      <c r="G357" s="122">
        <f>Прил.4!O284</f>
        <v>0</v>
      </c>
      <c r="H357" s="122">
        <f>Прил.4!P284</f>
        <v>0</v>
      </c>
      <c r="I357" s="172" t="str">
        <f t="shared" si="7"/>
        <v xml:space="preserve"> </v>
      </c>
    </row>
    <row r="358" spans="1:10" s="75" customFormat="1" hidden="1" x14ac:dyDescent="0.2">
      <c r="A358" s="64" t="str">
        <f>Прил.4!A285</f>
        <v>Подпрограмма "Разработка схем водоснабжения и водоотведения"</v>
      </c>
      <c r="B358" s="69" t="s">
        <v>142</v>
      </c>
      <c r="C358" s="69" t="s">
        <v>139</v>
      </c>
      <c r="D358" s="69" t="str">
        <f>Прил.4!E285</f>
        <v>0770000000</v>
      </c>
      <c r="E358" s="69"/>
      <c r="F358" s="121">
        <f>Прил.4!N285</f>
        <v>0</v>
      </c>
      <c r="G358" s="121">
        <f>Прил.4!O285</f>
        <v>0</v>
      </c>
      <c r="H358" s="121">
        <f>Прил.4!P285</f>
        <v>0</v>
      </c>
      <c r="I358" s="172" t="str">
        <f t="shared" si="7"/>
        <v xml:space="preserve"> </v>
      </c>
    </row>
    <row r="359" spans="1:10" s="75" customFormat="1" ht="25.5" hidden="1" x14ac:dyDescent="0.2">
      <c r="A359" s="64" t="str">
        <f>Прил.4!A286</f>
        <v xml:space="preserve">Актуализация схем водоснабжения, водоотведения и теплоснабжения  села Хатанга Таймырского Долгано-Ненецкого муниципального района Красноярского края на 2015-2025 годы </v>
      </c>
      <c r="B359" s="69" t="s">
        <v>142</v>
      </c>
      <c r="C359" s="69" t="s">
        <v>139</v>
      </c>
      <c r="D359" s="69" t="str">
        <f>Прил.4!E286</f>
        <v>0770017710</v>
      </c>
      <c r="E359" s="69"/>
      <c r="F359" s="121">
        <f>Прил.4!N286</f>
        <v>0</v>
      </c>
      <c r="G359" s="121">
        <f>Прил.4!O286</f>
        <v>0</v>
      </c>
      <c r="H359" s="121">
        <f>Прил.4!P286</f>
        <v>0</v>
      </c>
      <c r="I359" s="172" t="str">
        <f t="shared" si="7"/>
        <v xml:space="preserve"> </v>
      </c>
    </row>
    <row r="360" spans="1:10" s="75" customFormat="1" hidden="1" x14ac:dyDescent="0.2">
      <c r="A360" s="64" t="str">
        <f>Прил.4!A287</f>
        <v>Закупка товаров, работ и услуг для государственных (муниципальных) нужд</v>
      </c>
      <c r="B360" s="69" t="s">
        <v>142</v>
      </c>
      <c r="C360" s="69" t="s">
        <v>139</v>
      </c>
      <c r="D360" s="69" t="str">
        <f>Прил.4!E287</f>
        <v>0770017710</v>
      </c>
      <c r="E360" s="69" t="s">
        <v>224</v>
      </c>
      <c r="F360" s="121">
        <f>Прил.4!N287</f>
        <v>0</v>
      </c>
      <c r="G360" s="121">
        <f>Прил.4!O287</f>
        <v>0</v>
      </c>
      <c r="H360" s="121">
        <f>Прил.4!P287</f>
        <v>0</v>
      </c>
      <c r="I360" s="172" t="str">
        <f t="shared" si="7"/>
        <v xml:space="preserve"> </v>
      </c>
    </row>
    <row r="361" spans="1:10" s="75" customFormat="1" hidden="1" x14ac:dyDescent="0.2">
      <c r="A361" s="95" t="str">
        <f>Прил.4!A288</f>
        <v>Иные закупки товаров, работ и услуг для обеспечения государственных (муниципальных) нужд</v>
      </c>
      <c r="B361" s="70" t="s">
        <v>142</v>
      </c>
      <c r="C361" s="70" t="s">
        <v>139</v>
      </c>
      <c r="D361" s="70" t="str">
        <f>Прил.4!E288</f>
        <v>0770017710</v>
      </c>
      <c r="E361" s="70" t="s">
        <v>225</v>
      </c>
      <c r="F361" s="122">
        <f>Прил.4!N288</f>
        <v>0</v>
      </c>
      <c r="G361" s="122">
        <f>Прил.4!O288</f>
        <v>0</v>
      </c>
      <c r="H361" s="122">
        <f>Прил.4!P288</f>
        <v>0</v>
      </c>
      <c r="I361" s="172" t="str">
        <f t="shared" si="7"/>
        <v xml:space="preserve"> </v>
      </c>
    </row>
    <row r="362" spans="1:10" x14ac:dyDescent="0.2">
      <c r="A362" s="64" t="str">
        <f>Прил.4!A289</f>
        <v>Непрограммные расходы муниципального образования</v>
      </c>
      <c r="B362" s="69" t="str">
        <f>Прил.4!C289</f>
        <v>05</v>
      </c>
      <c r="C362" s="69" t="str">
        <f>Прил.4!D289</f>
        <v>02</v>
      </c>
      <c r="D362" s="69" t="str">
        <f>Прил.4!E289</f>
        <v>9400000000</v>
      </c>
      <c r="E362" s="69"/>
      <c r="F362" s="121">
        <f>Прил.4!N289</f>
        <v>29235471.699999999</v>
      </c>
      <c r="G362" s="121">
        <f>Прил.4!O289</f>
        <v>0</v>
      </c>
      <c r="H362" s="121">
        <f>Прил.4!P289</f>
        <v>0</v>
      </c>
      <c r="I362" s="172">
        <f t="shared" si="7"/>
        <v>1</v>
      </c>
    </row>
    <row r="363" spans="1:10" ht="40.5" customHeight="1" x14ac:dyDescent="0.2">
      <c r="A363" s="64" t="str">
        <f>Прил.4!A290</f>
        <v>Проведение мероприятий, связанных с выполнением плана первоочередных мероприятий по улучшению среды проживания и повышения качества жизни в населенных пунктах муниципального образования «Сельское поселение Хатанга»</v>
      </c>
      <c r="B363" s="69" t="str">
        <f>Прил.4!C278</f>
        <v>05</v>
      </c>
      <c r="C363" s="69" t="str">
        <f>Прил.4!D278</f>
        <v>02</v>
      </c>
      <c r="D363" s="121" t="str">
        <f>Прил.4!E290</f>
        <v>9400003030</v>
      </c>
      <c r="E363" s="69"/>
      <c r="F363" s="121">
        <f>Прил.4!N290</f>
        <v>15000000</v>
      </c>
      <c r="G363" s="121">
        <f>G364</f>
        <v>0</v>
      </c>
      <c r="H363" s="121">
        <f>H364</f>
        <v>0</v>
      </c>
      <c r="I363" s="172">
        <f t="shared" si="7"/>
        <v>1</v>
      </c>
      <c r="J363" s="123">
        <f>F363+F398</f>
        <v>54000000</v>
      </c>
    </row>
    <row r="364" spans="1:10" ht="12.75" customHeight="1" x14ac:dyDescent="0.2">
      <c r="A364" s="64" t="str">
        <f>Прил.4!A291</f>
        <v>Закупка товаров, работ и услуг для обеспечения государственных (муниципальных) нужд</v>
      </c>
      <c r="B364" s="69" t="str">
        <f>Прил.4!C279</f>
        <v>05</v>
      </c>
      <c r="C364" s="69" t="str">
        <f>Прил.4!D279</f>
        <v>02</v>
      </c>
      <c r="D364" s="121" t="str">
        <f>Прил.4!E291</f>
        <v>9400003030</v>
      </c>
      <c r="E364" s="245" t="str">
        <f>Прил.4!F291</f>
        <v>200</v>
      </c>
      <c r="F364" s="121">
        <f>Прил.4!N291</f>
        <v>15000000</v>
      </c>
      <c r="G364" s="121">
        <f>G365</f>
        <v>0</v>
      </c>
      <c r="H364" s="121">
        <f>H365</f>
        <v>0</v>
      </c>
      <c r="I364" s="172">
        <f t="shared" si="7"/>
        <v>1</v>
      </c>
    </row>
    <row r="365" spans="1:10" s="201" customFormat="1" ht="13.5" customHeight="1" x14ac:dyDescent="0.2">
      <c r="A365" s="95" t="str">
        <f>Прил.4!A292</f>
        <v xml:space="preserve">Иные закупки товаров, работ и услуг для обеспечения государственных (муниципальных) нужд
</v>
      </c>
      <c r="B365" s="209" t="str">
        <f>Прил.4!C280</f>
        <v>05</v>
      </c>
      <c r="C365" s="209" t="str">
        <f>Прил.4!D280</f>
        <v>02</v>
      </c>
      <c r="D365" s="122" t="str">
        <f>Прил.4!E292</f>
        <v>9400003030</v>
      </c>
      <c r="E365" s="246" t="str">
        <f>Прил.4!F292</f>
        <v>240</v>
      </c>
      <c r="F365" s="122">
        <f>Прил.4!N292</f>
        <v>15000000</v>
      </c>
      <c r="G365" s="126">
        <v>0</v>
      </c>
      <c r="H365" s="126">
        <v>0</v>
      </c>
      <c r="I365" s="172">
        <f t="shared" si="7"/>
        <v>1</v>
      </c>
    </row>
    <row r="366" spans="1:10" ht="25.5" x14ac:dyDescent="0.2">
      <c r="A366" s="64" t="str">
        <f>Прил.4!A293</f>
        <v>Расходы на приобретение дополнительного оборудования для мусоросжигательной установки ГЭСЭТ-500</v>
      </c>
      <c r="B366" s="69" t="str">
        <f>Прил.4!C281</f>
        <v>05</v>
      </c>
      <c r="C366" s="69" t="str">
        <f>Прил.4!D281</f>
        <v>02</v>
      </c>
      <c r="D366" s="121" t="str">
        <f>Прил.4!E293</f>
        <v>9400003040</v>
      </c>
      <c r="E366" s="69"/>
      <c r="F366" s="121">
        <f>Прил.4!N293</f>
        <v>14235471.699999999</v>
      </c>
      <c r="G366" s="121">
        <f>G367</f>
        <v>0</v>
      </c>
      <c r="H366" s="121">
        <f>H367</f>
        <v>0</v>
      </c>
      <c r="I366" s="172">
        <f t="shared" ref="I366:I368" si="8">IF(SUM(F366:H366)&gt;0,1," ")</f>
        <v>1</v>
      </c>
    </row>
    <row r="367" spans="1:10" x14ac:dyDescent="0.2">
      <c r="A367" s="64" t="str">
        <f>Прил.4!A294</f>
        <v>Закупка товаров, работ и услуг для обеспечения государственных (муниципальных) нужд</v>
      </c>
      <c r="B367" s="69" t="str">
        <f>Прил.4!C282</f>
        <v>05</v>
      </c>
      <c r="C367" s="69" t="str">
        <f>Прил.4!D282</f>
        <v>02</v>
      </c>
      <c r="D367" s="121" t="str">
        <f>Прил.4!E294</f>
        <v>9400003040</v>
      </c>
      <c r="E367" s="245" t="str">
        <f>Прил.4!F294</f>
        <v>200</v>
      </c>
      <c r="F367" s="121">
        <f>Прил.4!N294</f>
        <v>14235471.699999999</v>
      </c>
      <c r="G367" s="121">
        <f>G368</f>
        <v>0</v>
      </c>
      <c r="H367" s="121">
        <f>H368</f>
        <v>0</v>
      </c>
      <c r="I367" s="172">
        <f t="shared" si="8"/>
        <v>1</v>
      </c>
    </row>
    <row r="368" spans="1:10" s="201" customFormat="1" ht="25.5" x14ac:dyDescent="0.2">
      <c r="A368" s="95" t="str">
        <f>Прил.4!A295</f>
        <v xml:space="preserve">Иные закупки товаров, работ и услуг для обеспечения государственных (муниципальных) нужд
</v>
      </c>
      <c r="B368" s="209" t="str">
        <f>Прил.4!C283</f>
        <v>05</v>
      </c>
      <c r="C368" s="209" t="str">
        <f>Прил.4!D283</f>
        <v>02</v>
      </c>
      <c r="D368" s="122" t="str">
        <f>Прил.4!E295</f>
        <v>9400003040</v>
      </c>
      <c r="E368" s="246" t="str">
        <f>Прил.4!F295</f>
        <v>240</v>
      </c>
      <c r="F368" s="122">
        <f>Прил.4!N295</f>
        <v>14235471.699999999</v>
      </c>
      <c r="G368" s="126">
        <v>0</v>
      </c>
      <c r="H368" s="126">
        <v>0</v>
      </c>
      <c r="I368" s="172">
        <f t="shared" si="8"/>
        <v>1</v>
      </c>
    </row>
    <row r="369" spans="1:10" ht="17.25" hidden="1" customHeight="1" x14ac:dyDescent="0.2">
      <c r="A369" s="64" t="str">
        <f>Прил.4!A299</f>
        <v>Доставка двух дизельных электростанций для п. Сындасско</v>
      </c>
      <c r="B369" s="69" t="str">
        <f>Прил.4!C299</f>
        <v>05</v>
      </c>
      <c r="C369" s="69" t="str">
        <f>Прил.4!D299</f>
        <v>02</v>
      </c>
      <c r="D369" s="69" t="str">
        <f>Прил.4!E299</f>
        <v>9400009821</v>
      </c>
      <c r="E369" s="69"/>
      <c r="F369" s="121">
        <f>Прил.4!N299</f>
        <v>0</v>
      </c>
      <c r="G369" s="121">
        <f>Прил.4!O299</f>
        <v>0</v>
      </c>
      <c r="H369" s="121">
        <f>Прил.4!P299</f>
        <v>0</v>
      </c>
      <c r="I369" s="172" t="str">
        <f t="shared" si="7"/>
        <v xml:space="preserve"> </v>
      </c>
    </row>
    <row r="370" spans="1:10" hidden="1" x14ac:dyDescent="0.2">
      <c r="A370" s="64" t="str">
        <f>Прил.4!A300</f>
        <v>Закупка товаров, работ и услуг для обеспечения государственных (муниципальных) нужд</v>
      </c>
      <c r="B370" s="69" t="str">
        <f>Прил.4!C300</f>
        <v>05</v>
      </c>
      <c r="C370" s="69" t="str">
        <f>Прил.4!D300</f>
        <v>02</v>
      </c>
      <c r="D370" s="69" t="str">
        <f>Прил.4!E300</f>
        <v>9400009821</v>
      </c>
      <c r="E370" s="69" t="str">
        <f>Прил.4!F300</f>
        <v>200</v>
      </c>
      <c r="F370" s="121">
        <f>Прил.4!N300</f>
        <v>0</v>
      </c>
      <c r="G370" s="121">
        <f>Прил.4!O300</f>
        <v>0</v>
      </c>
      <c r="H370" s="121">
        <f>Прил.4!P300</f>
        <v>0</v>
      </c>
      <c r="I370" s="172" t="str">
        <f t="shared" si="7"/>
        <v xml:space="preserve"> </v>
      </c>
    </row>
    <row r="371" spans="1:10" s="75" customFormat="1" ht="15" hidden="1" customHeight="1" x14ac:dyDescent="0.2">
      <c r="A371" s="95" t="str">
        <f>Прил.4!A301</f>
        <v xml:space="preserve">Иные закупки товаров, работ и услуг для обеспечения государственных (муниципальных) нужд
</v>
      </c>
      <c r="B371" s="70" t="str">
        <f>Прил.4!C301</f>
        <v>05</v>
      </c>
      <c r="C371" s="70" t="str">
        <f>Прил.4!D301</f>
        <v>02</v>
      </c>
      <c r="D371" s="70" t="str">
        <f>Прил.4!E301</f>
        <v>9400009821</v>
      </c>
      <c r="E371" s="70" t="str">
        <f>Прил.4!F301</f>
        <v>240</v>
      </c>
      <c r="F371" s="122">
        <f>Прил.4!N301</f>
        <v>0</v>
      </c>
      <c r="G371" s="122">
        <f>Прил.4!O301</f>
        <v>0</v>
      </c>
      <c r="H371" s="122">
        <f>Прил.4!P301</f>
        <v>0</v>
      </c>
      <c r="I371" s="172" t="str">
        <f t="shared" si="7"/>
        <v xml:space="preserve"> </v>
      </c>
    </row>
    <row r="372" spans="1:10" ht="14.25" hidden="1" customHeight="1" x14ac:dyDescent="0.2">
      <c r="A372" s="64" t="str">
        <f>Прил.4!A296</f>
        <v>Приобретение и доставка  коммунальной техники</v>
      </c>
      <c r="B372" s="69" t="str">
        <f>Прил.4!C296</f>
        <v>05</v>
      </c>
      <c r="C372" s="69" t="str">
        <f>Прил.4!D296</f>
        <v>02</v>
      </c>
      <c r="D372" s="69" t="str">
        <f>Прил.4!E296</f>
        <v>9400003070</v>
      </c>
      <c r="E372" s="69"/>
      <c r="F372" s="121">
        <f>Прил.4!N296</f>
        <v>0</v>
      </c>
      <c r="G372" s="121">
        <f>Прил.4!O296</f>
        <v>0</v>
      </c>
      <c r="H372" s="121">
        <f>Прил.4!P296</f>
        <v>0</v>
      </c>
      <c r="I372" s="172" t="str">
        <f t="shared" si="7"/>
        <v xml:space="preserve"> </v>
      </c>
    </row>
    <row r="373" spans="1:10" ht="12.75" hidden="1" customHeight="1" x14ac:dyDescent="0.2">
      <c r="A373" s="104" t="str">
        <f>Прил.4!A297</f>
        <v>Закупка товаров, работ и услуг для обеспечения государственных (муниципальных) нужд</v>
      </c>
      <c r="B373" s="69" t="str">
        <f>Прил.4!C297</f>
        <v>05</v>
      </c>
      <c r="C373" s="69" t="str">
        <f>Прил.4!D297</f>
        <v>02</v>
      </c>
      <c r="D373" s="69" t="str">
        <f>Прил.4!E297</f>
        <v>9400003070</v>
      </c>
      <c r="E373" s="69"/>
      <c r="F373" s="121">
        <f>Прил.4!N297</f>
        <v>0</v>
      </c>
      <c r="G373" s="121">
        <f>Прил.4!O297</f>
        <v>0</v>
      </c>
      <c r="H373" s="121">
        <f>Прил.4!P297</f>
        <v>0</v>
      </c>
      <c r="I373" s="172" t="str">
        <f t="shared" si="7"/>
        <v xml:space="preserve"> </v>
      </c>
    </row>
    <row r="374" spans="1:10" s="201" customFormat="1" ht="13.5" hidden="1" customHeight="1" x14ac:dyDescent="0.2">
      <c r="A374" s="105" t="str">
        <f>Прил.4!A298</f>
        <v>Иные закупки товаров, работ и услуг для обеспечения государственных (муниципальных) нужд</v>
      </c>
      <c r="B374" s="209" t="str">
        <f>Прил.4!C298</f>
        <v>05</v>
      </c>
      <c r="C374" s="209" t="str">
        <f>Прил.4!D298</f>
        <v>02</v>
      </c>
      <c r="D374" s="209" t="str">
        <f>Прил.4!E298</f>
        <v>9400003070</v>
      </c>
      <c r="E374" s="209"/>
      <c r="F374" s="126">
        <f>Прил.4!N298</f>
        <v>0</v>
      </c>
      <c r="G374" s="126">
        <f>Прил.4!O298</f>
        <v>0</v>
      </c>
      <c r="H374" s="126">
        <f>Прил.4!P298</f>
        <v>0</v>
      </c>
      <c r="I374" s="172" t="str">
        <f t="shared" si="7"/>
        <v xml:space="preserve"> </v>
      </c>
    </row>
    <row r="375" spans="1:10" s="80" customFormat="1" x14ac:dyDescent="0.2">
      <c r="A375" s="93" t="str">
        <f>Прил.4!A302</f>
        <v>Благоустройство</v>
      </c>
      <c r="B375" s="94" t="str">
        <f>Прил.4!C302</f>
        <v>05</v>
      </c>
      <c r="C375" s="94" t="str">
        <f>Прил.4!D302</f>
        <v>03</v>
      </c>
      <c r="D375" s="94"/>
      <c r="E375" s="94"/>
      <c r="F375" s="125">
        <f>F376+F393+F397</f>
        <v>56719892.579999998</v>
      </c>
      <c r="G375" s="125">
        <f>G376+G393</f>
        <v>14494852.58</v>
      </c>
      <c r="H375" s="125">
        <f>H376+H393</f>
        <v>14494852.58</v>
      </c>
      <c r="I375" s="172">
        <f t="shared" si="7"/>
        <v>1</v>
      </c>
      <c r="J375" s="136"/>
    </row>
    <row r="376" spans="1:10" x14ac:dyDescent="0.2">
      <c r="A376" s="64" t="str">
        <f>Прил.4!A303</f>
        <v>Муниципальная программа "Благоустройство территории сельского поселения Хатанга"</v>
      </c>
      <c r="B376" s="69" t="str">
        <f>Прил.4!C303</f>
        <v>05</v>
      </c>
      <c r="C376" s="69" t="str">
        <f>Прил.4!D303</f>
        <v>03</v>
      </c>
      <c r="D376" s="69" t="str">
        <f>Прил.4!E303</f>
        <v>0600000000</v>
      </c>
      <c r="E376" s="69"/>
      <c r="F376" s="121">
        <f>F377</f>
        <v>17719892.579999998</v>
      </c>
      <c r="G376" s="121">
        <f>G377</f>
        <v>14494852.58</v>
      </c>
      <c r="H376" s="121">
        <f>H377</f>
        <v>14494852.58</v>
      </c>
      <c r="I376" s="172">
        <f t="shared" si="7"/>
        <v>1</v>
      </c>
    </row>
    <row r="377" spans="1:10" ht="14.25" customHeight="1" x14ac:dyDescent="0.2">
      <c r="A377" s="64" t="str">
        <f>Прил.4!A304</f>
        <v>Подпрограмма "Комплексное благоустройство территорий сельского поселения Хатанга"</v>
      </c>
      <c r="B377" s="69" t="str">
        <f>Прил.4!C304</f>
        <v>05</v>
      </c>
      <c r="C377" s="69" t="str">
        <f>Прил.4!D304</f>
        <v>03</v>
      </c>
      <c r="D377" s="69" t="str">
        <f>Прил.4!E304</f>
        <v>0610000000</v>
      </c>
      <c r="E377" s="69"/>
      <c r="F377" s="121">
        <f>F378+F381+F387+F384+F390</f>
        <v>17719892.579999998</v>
      </c>
      <c r="G377" s="121">
        <f>G378+G381+G387+G384</f>
        <v>14494852.58</v>
      </c>
      <c r="H377" s="121">
        <f>H378+H381+H387+H384</f>
        <v>14494852.58</v>
      </c>
      <c r="I377" s="172">
        <f t="shared" si="7"/>
        <v>1</v>
      </c>
    </row>
    <row r="378" spans="1:10" x14ac:dyDescent="0.2">
      <c r="A378" s="64" t="str">
        <f>Прил.4!A305</f>
        <v>Уличное освещение</v>
      </c>
      <c r="B378" s="69" t="str">
        <f>Прил.4!C305</f>
        <v>05</v>
      </c>
      <c r="C378" s="69" t="str">
        <f>Прил.4!D305</f>
        <v>03</v>
      </c>
      <c r="D378" s="69" t="str">
        <f>Прил.4!E305</f>
        <v>0610016110</v>
      </c>
      <c r="E378" s="69"/>
      <c r="F378" s="121">
        <f>Прил.4!N305</f>
        <v>12683855.529999999</v>
      </c>
      <c r="G378" s="121">
        <f>Прил.4!O305</f>
        <v>12683855.529999999</v>
      </c>
      <c r="H378" s="121">
        <f>Прил.4!P305</f>
        <v>12683855.529999999</v>
      </c>
      <c r="I378" s="172">
        <f t="shared" si="7"/>
        <v>1</v>
      </c>
    </row>
    <row r="379" spans="1:10" x14ac:dyDescent="0.2">
      <c r="A379" s="64" t="str">
        <f>Прил.4!A306</f>
        <v>Закупка товаров, работ и услуг для обеспечения государственных (муниципальных) нужд</v>
      </c>
      <c r="B379" s="69" t="str">
        <f>Прил.4!C306</f>
        <v>05</v>
      </c>
      <c r="C379" s="69" t="str">
        <f>Прил.4!D306</f>
        <v>03</v>
      </c>
      <c r="D379" s="69" t="str">
        <f>Прил.4!E306</f>
        <v>0610016110</v>
      </c>
      <c r="E379" s="69" t="str">
        <f>Прил.4!F306</f>
        <v>200</v>
      </c>
      <c r="F379" s="121">
        <f>Прил.4!N306</f>
        <v>12683855.529999999</v>
      </c>
      <c r="G379" s="121">
        <f>Прил.4!O306</f>
        <v>12683855.529999999</v>
      </c>
      <c r="H379" s="121">
        <f>Прил.4!P306</f>
        <v>12683855.529999999</v>
      </c>
      <c r="I379" s="172">
        <f t="shared" si="7"/>
        <v>1</v>
      </c>
    </row>
    <row r="380" spans="1:10" s="75" customFormat="1" ht="15.75" customHeight="1" x14ac:dyDescent="0.2">
      <c r="A380" s="95" t="str">
        <f>Прил.4!A307</f>
        <v xml:space="preserve">Иные закупки товаров, работ и услуг для обеспечения государственных (муниципальных) нужд
</v>
      </c>
      <c r="B380" s="70" t="str">
        <f>Прил.4!C307</f>
        <v>05</v>
      </c>
      <c r="C380" s="70" t="str">
        <f>Прил.4!D307</f>
        <v>03</v>
      </c>
      <c r="D380" s="70" t="str">
        <f>Прил.4!E307</f>
        <v>0610016110</v>
      </c>
      <c r="E380" s="70" t="str">
        <f>Прил.4!F307</f>
        <v>240</v>
      </c>
      <c r="F380" s="122">
        <f>Прил.4!N307</f>
        <v>12683855.529999999</v>
      </c>
      <c r="G380" s="122">
        <f>Прил.4!O307</f>
        <v>12683855.529999999</v>
      </c>
      <c r="H380" s="122">
        <f>Прил.4!P307</f>
        <v>12683855.529999999</v>
      </c>
      <c r="I380" s="172">
        <f t="shared" si="7"/>
        <v>1</v>
      </c>
    </row>
    <row r="381" spans="1:10" x14ac:dyDescent="0.2">
      <c r="A381" s="64" t="str">
        <f>Прил.4!A308</f>
        <v>Прочие мероприятия по благоустройству</v>
      </c>
      <c r="B381" s="69" t="str">
        <f>Прил.4!C308</f>
        <v>05</v>
      </c>
      <c r="C381" s="69" t="str">
        <f>Прил.4!D308</f>
        <v>03</v>
      </c>
      <c r="D381" s="69" t="str">
        <f>Прил.4!E308</f>
        <v>0610016120</v>
      </c>
      <c r="E381" s="69"/>
      <c r="F381" s="121">
        <f>Прил.4!N308</f>
        <v>5036037.05</v>
      </c>
      <c r="G381" s="121">
        <f>Прил.4!O308</f>
        <v>1810997.05</v>
      </c>
      <c r="H381" s="121">
        <f>Прил.4!P308</f>
        <v>1810997.05</v>
      </c>
      <c r="I381" s="172">
        <f t="shared" si="7"/>
        <v>1</v>
      </c>
    </row>
    <row r="382" spans="1:10" x14ac:dyDescent="0.2">
      <c r="A382" s="64" t="str">
        <f>Прил.4!A309</f>
        <v>Закупка товаров, работ и услуг для обеспечения государственных (муниципальных) нужд</v>
      </c>
      <c r="B382" s="69" t="str">
        <f>Прил.4!C309</f>
        <v>05</v>
      </c>
      <c r="C382" s="69" t="str">
        <f>Прил.4!D309</f>
        <v>03</v>
      </c>
      <c r="D382" s="69" t="str">
        <f>Прил.4!E309</f>
        <v>0610016120</v>
      </c>
      <c r="E382" s="69" t="str">
        <f>Прил.4!F309</f>
        <v>200</v>
      </c>
      <c r="F382" s="121">
        <f>Прил.4!N309</f>
        <v>5036037.05</v>
      </c>
      <c r="G382" s="121">
        <f>Прил.4!O309</f>
        <v>1810997.05</v>
      </c>
      <c r="H382" s="121">
        <f>Прил.4!P309</f>
        <v>1810997.05</v>
      </c>
      <c r="I382" s="172">
        <f t="shared" si="7"/>
        <v>1</v>
      </c>
    </row>
    <row r="383" spans="1:10" s="75" customFormat="1" ht="12" customHeight="1" x14ac:dyDescent="0.2">
      <c r="A383" s="95" t="str">
        <f>Прил.4!A310</f>
        <v xml:space="preserve">Иные закупки товаров, работ и услуг для обеспечения государственных (муниципальных) нужд
</v>
      </c>
      <c r="B383" s="70" t="str">
        <f>Прил.4!C310</f>
        <v>05</v>
      </c>
      <c r="C383" s="70" t="str">
        <f>Прил.4!D310</f>
        <v>03</v>
      </c>
      <c r="D383" s="70" t="str">
        <f>Прил.4!E310</f>
        <v>0610016120</v>
      </c>
      <c r="E383" s="70" t="str">
        <f>Прил.4!F310</f>
        <v>240</v>
      </c>
      <c r="F383" s="122">
        <f>Прил.4!N310</f>
        <v>5036037.05</v>
      </c>
      <c r="G383" s="122">
        <f>Прил.4!O310</f>
        <v>1810997.05</v>
      </c>
      <c r="H383" s="122">
        <f>Прил.4!P310</f>
        <v>1810997.05</v>
      </c>
      <c r="I383" s="172">
        <f t="shared" si="7"/>
        <v>1</v>
      </c>
    </row>
    <row r="384" spans="1:10" ht="38.25" hidden="1" x14ac:dyDescent="0.2">
      <c r="A384" s="64" t="str">
        <f>Прил.4!A311</f>
        <v>Приобретение, доставка и установка газонного ограждения и других материалов на благоустройство мест общего пользования (Стела воинам погибшим в ВОВ 1941 -1945гг., расположенная в с. Хатанга, ул. Аэропортовская, 9 )</v>
      </c>
      <c r="B384" s="69" t="str">
        <f>Прил.4!C311</f>
        <v>05</v>
      </c>
      <c r="C384" s="69" t="str">
        <f>Прил.4!D311</f>
        <v>03</v>
      </c>
      <c r="D384" s="69" t="str">
        <f>Прил.4!E311</f>
        <v>0610016130</v>
      </c>
      <c r="E384" s="69"/>
      <c r="F384" s="121">
        <f>Прил.4!N311</f>
        <v>0</v>
      </c>
      <c r="G384" s="121">
        <f>Прил.4!O311</f>
        <v>0</v>
      </c>
      <c r="H384" s="121">
        <f>Прил.4!P311</f>
        <v>0</v>
      </c>
      <c r="I384" s="172" t="str">
        <f t="shared" si="7"/>
        <v xml:space="preserve"> </v>
      </c>
    </row>
    <row r="385" spans="1:9" hidden="1" x14ac:dyDescent="0.2">
      <c r="A385" s="64" t="str">
        <f>Прил.4!A312</f>
        <v>Закупка товаров, работ и услуг для обеспечения государственных (муниципальных) нужд</v>
      </c>
      <c r="B385" s="69" t="str">
        <f>Прил.4!C312</f>
        <v>05</v>
      </c>
      <c r="C385" s="69" t="str">
        <f>Прил.4!D312</f>
        <v>03</v>
      </c>
      <c r="D385" s="69" t="str">
        <f>Прил.4!E312</f>
        <v>0610016130</v>
      </c>
      <c r="E385" s="69" t="str">
        <f>Прил.4!F312</f>
        <v>200</v>
      </c>
      <c r="F385" s="121">
        <f>Прил.4!N312</f>
        <v>0</v>
      </c>
      <c r="G385" s="121">
        <f>Прил.4!O312</f>
        <v>0</v>
      </c>
      <c r="H385" s="121">
        <f>Прил.4!P312</f>
        <v>0</v>
      </c>
      <c r="I385" s="172" t="str">
        <f t="shared" si="7"/>
        <v xml:space="preserve"> </v>
      </c>
    </row>
    <row r="386" spans="1:9" s="75" customFormat="1" ht="15" hidden="1" customHeight="1" x14ac:dyDescent="0.2">
      <c r="A386" s="95" t="str">
        <f>Прил.4!A313</f>
        <v xml:space="preserve">Иные закупки товаров, работ и услуг для обеспечения государственных (муниципальных) нужд
</v>
      </c>
      <c r="B386" s="70" t="str">
        <f>Прил.4!C313</f>
        <v>05</v>
      </c>
      <c r="C386" s="70" t="str">
        <f>Прил.4!D313</f>
        <v>03</v>
      </c>
      <c r="D386" s="70" t="str">
        <f>Прил.4!E313</f>
        <v>0610016130</v>
      </c>
      <c r="E386" s="70" t="str">
        <f>Прил.4!F313</f>
        <v>240</v>
      </c>
      <c r="F386" s="122">
        <f>Прил.4!N313</f>
        <v>0</v>
      </c>
      <c r="G386" s="122">
        <f>Прил.4!O313</f>
        <v>0</v>
      </c>
      <c r="H386" s="122">
        <f>Прил.4!P313</f>
        <v>0</v>
      </c>
      <c r="I386" s="172" t="str">
        <f t="shared" si="7"/>
        <v xml:space="preserve"> </v>
      </c>
    </row>
    <row r="387" spans="1:9" hidden="1" x14ac:dyDescent="0.2">
      <c r="A387" s="64" t="str">
        <f>Прил.4!A314</f>
        <v>Расходы на ремонт центрального сквера "Северный островок"</v>
      </c>
      <c r="B387" s="69" t="str">
        <f>Прил.4!C314</f>
        <v>05</v>
      </c>
      <c r="C387" s="69" t="str">
        <f>Прил.4!D314</f>
        <v>03</v>
      </c>
      <c r="D387" s="69" t="str">
        <f>Прил.4!E314</f>
        <v>0610016140</v>
      </c>
      <c r="E387" s="69"/>
      <c r="F387" s="121">
        <f>Прил.4!N314</f>
        <v>0</v>
      </c>
      <c r="G387" s="121">
        <f>Прил.4!O314</f>
        <v>0</v>
      </c>
      <c r="H387" s="121">
        <f>Прил.4!P314</f>
        <v>0</v>
      </c>
      <c r="I387" s="172" t="str">
        <f t="shared" si="7"/>
        <v xml:space="preserve"> </v>
      </c>
    </row>
    <row r="388" spans="1:9" hidden="1" x14ac:dyDescent="0.2">
      <c r="A388" s="64" t="str">
        <f>Прил.4!A315</f>
        <v>Закупка товаров, работ и услуг для обеспечения государственных (муниципальных) нужд</v>
      </c>
      <c r="B388" s="69" t="str">
        <f>Прил.4!C315</f>
        <v>05</v>
      </c>
      <c r="C388" s="69" t="str">
        <f>Прил.4!D315</f>
        <v>03</v>
      </c>
      <c r="D388" s="69" t="str">
        <f>Прил.4!E315</f>
        <v>0610016140</v>
      </c>
      <c r="E388" s="69" t="str">
        <f>Прил.4!F315</f>
        <v>200</v>
      </c>
      <c r="F388" s="121">
        <f>Прил.4!N315</f>
        <v>0</v>
      </c>
      <c r="G388" s="121">
        <f>Прил.4!O315</f>
        <v>0</v>
      </c>
      <c r="H388" s="121">
        <f>Прил.4!P315</f>
        <v>0</v>
      </c>
      <c r="I388" s="172" t="str">
        <f t="shared" si="7"/>
        <v xml:space="preserve"> </v>
      </c>
    </row>
    <row r="389" spans="1:9" s="75" customFormat="1" ht="26.1" hidden="1" customHeight="1" x14ac:dyDescent="0.2">
      <c r="A389" s="95" t="str">
        <f>Прил.4!A316</f>
        <v xml:space="preserve">Иные закупки товаров, работ и услуг для обеспечения государственных (муниципальных) нужд
</v>
      </c>
      <c r="B389" s="70" t="str">
        <f>Прил.4!C316</f>
        <v>05</v>
      </c>
      <c r="C389" s="70" t="str">
        <f>Прил.4!D316</f>
        <v>03</v>
      </c>
      <c r="D389" s="70" t="str">
        <f>Прил.4!E316</f>
        <v>0610016140</v>
      </c>
      <c r="E389" s="70" t="str">
        <f>Прил.4!F316</f>
        <v>240</v>
      </c>
      <c r="F389" s="122">
        <f>Прил.4!N316</f>
        <v>0</v>
      </c>
      <c r="G389" s="122">
        <f>Прил.4!O316</f>
        <v>0</v>
      </c>
      <c r="H389" s="122">
        <f>Прил.4!P316</f>
        <v>0</v>
      </c>
      <c r="I389" s="172" t="str">
        <f t="shared" si="7"/>
        <v xml:space="preserve"> </v>
      </c>
    </row>
    <row r="390" spans="1:9" ht="38.25" hidden="1" x14ac:dyDescent="0.2">
      <c r="A390" s="64" t="str">
        <f>Прил.4!A317</f>
        <v>Расходы за содействие развитию налогового потенциала в рамках подпрограммы «Содействие развитию налогового потенциала муниципальных образований» государственной программы Красноярского края «Содействие развитию местного самоуправления» (за счет средств краевого бюджета)</v>
      </c>
      <c r="B390" s="69" t="str">
        <f>Прил.4!C317</f>
        <v>05</v>
      </c>
      <c r="C390" s="69" t="str">
        <f>Прил.4!D317</f>
        <v>03</v>
      </c>
      <c r="D390" s="69" t="str">
        <f>Прил.4!E317</f>
        <v>0610077450</v>
      </c>
      <c r="E390" s="69"/>
      <c r="F390" s="121">
        <f>Прил.4!N317</f>
        <v>0</v>
      </c>
      <c r="G390" s="121">
        <f>Прил.4!O317</f>
        <v>0</v>
      </c>
      <c r="H390" s="121">
        <f>Прил.4!P317</f>
        <v>0</v>
      </c>
      <c r="I390" s="172" t="str">
        <f t="shared" si="7"/>
        <v xml:space="preserve"> </v>
      </c>
    </row>
    <row r="391" spans="1:9" hidden="1" x14ac:dyDescent="0.2">
      <c r="A391" s="64" t="str">
        <f>Прил.4!A318</f>
        <v>Закупка товаров, работ и услуг для государственных (муниципальных) нужд</v>
      </c>
      <c r="B391" s="69" t="str">
        <f>Прил.4!C318</f>
        <v>05</v>
      </c>
      <c r="C391" s="69" t="str">
        <f>Прил.4!D318</f>
        <v>03</v>
      </c>
      <c r="D391" s="69" t="str">
        <f>Прил.4!E318</f>
        <v>0610077450</v>
      </c>
      <c r="E391" s="69" t="str">
        <f>Прил.4!F318</f>
        <v>200</v>
      </c>
      <c r="F391" s="121">
        <f>Прил.4!N318</f>
        <v>0</v>
      </c>
      <c r="G391" s="121">
        <f>Прил.4!O318</f>
        <v>0</v>
      </c>
      <c r="H391" s="121">
        <f>Прил.4!P318</f>
        <v>0</v>
      </c>
      <c r="I391" s="172" t="str">
        <f t="shared" si="7"/>
        <v xml:space="preserve"> </v>
      </c>
    </row>
    <row r="392" spans="1:9" s="75" customFormat="1" ht="26.1" hidden="1" customHeight="1" x14ac:dyDescent="0.2">
      <c r="A392" s="95" t="str">
        <f>Прил.4!A319</f>
        <v>Иные закупки товаров, работ и услуг для обеспечения государственных (муниципальных) нужд</v>
      </c>
      <c r="B392" s="70" t="str">
        <f>Прил.4!C319</f>
        <v>05</v>
      </c>
      <c r="C392" s="70" t="str">
        <f>Прил.4!D319</f>
        <v>03</v>
      </c>
      <c r="D392" s="70" t="str">
        <f>Прил.4!E319</f>
        <v>0610077450</v>
      </c>
      <c r="E392" s="70" t="str">
        <f>Прил.4!F319</f>
        <v>240</v>
      </c>
      <c r="F392" s="122">
        <f>Прил.4!N319</f>
        <v>0</v>
      </c>
      <c r="G392" s="122">
        <f>Прил.4!O319</f>
        <v>0</v>
      </c>
      <c r="H392" s="122">
        <f>Прил.4!P319</f>
        <v>0</v>
      </c>
      <c r="I392" s="172" t="str">
        <f t="shared" si="7"/>
        <v xml:space="preserve"> </v>
      </c>
    </row>
    <row r="393" spans="1:9" ht="25.5" hidden="1" x14ac:dyDescent="0.2">
      <c r="A393" s="132" t="str">
        <f>Прил.4!A320</f>
        <v xml:space="preserve">Муниципальная программа "Формирование современной сельской среды на 2018-2022 годы на территории сельского поселения Хатанга" </v>
      </c>
      <c r="B393" s="69" t="str">
        <f>Прил.4!C320</f>
        <v>05</v>
      </c>
      <c r="C393" s="69" t="str">
        <f>Прил.4!D320</f>
        <v>03</v>
      </c>
      <c r="D393" s="69" t="str">
        <f>Прил.4!E320</f>
        <v>1000000000</v>
      </c>
      <c r="E393" s="69"/>
      <c r="F393" s="121">
        <f>Прил.4!N320</f>
        <v>0</v>
      </c>
      <c r="G393" s="121">
        <f>Прил.4!O320</f>
        <v>0</v>
      </c>
      <c r="H393" s="121">
        <f>Прил.4!P320</f>
        <v>0</v>
      </c>
      <c r="I393" s="172" t="str">
        <f t="shared" si="7"/>
        <v xml:space="preserve"> </v>
      </c>
    </row>
    <row r="394" spans="1:9" ht="25.5" hidden="1" x14ac:dyDescent="0.2">
      <c r="A394" s="132" t="str">
        <f>Прил.4!A321</f>
        <v>Создание наиболее благоприятных и комфортных условий жизнедеятельности населения на территории сельского поселения Хатанга</v>
      </c>
      <c r="B394" s="69" t="str">
        <f>Прил.4!C321</f>
        <v>05</v>
      </c>
      <c r="C394" s="69" t="str">
        <f>Прил.4!D321</f>
        <v>03</v>
      </c>
      <c r="D394" s="69" t="str">
        <f>Прил.4!E321</f>
        <v>1000010010</v>
      </c>
      <c r="E394" s="69"/>
      <c r="F394" s="121">
        <f>Прил.4!N321</f>
        <v>0</v>
      </c>
      <c r="G394" s="121">
        <f>Прил.4!O321</f>
        <v>0</v>
      </c>
      <c r="H394" s="121">
        <f>Прил.4!P321</f>
        <v>0</v>
      </c>
      <c r="I394" s="172" t="str">
        <f t="shared" si="7"/>
        <v xml:space="preserve"> </v>
      </c>
    </row>
    <row r="395" spans="1:9" hidden="1" x14ac:dyDescent="0.2">
      <c r="A395" s="132" t="str">
        <f>Прил.4!A322</f>
        <v>Закупка товаров, работ и услуг для обеспечения государственных (муниципальных) нужд</v>
      </c>
      <c r="B395" s="69" t="str">
        <f>Прил.4!C322</f>
        <v>05</v>
      </c>
      <c r="C395" s="69" t="str">
        <f>Прил.4!D322</f>
        <v>03</v>
      </c>
      <c r="D395" s="69" t="str">
        <f>Прил.4!E322</f>
        <v>1000010010</v>
      </c>
      <c r="E395" s="69" t="str">
        <f>Прил.4!F322</f>
        <v>200</v>
      </c>
      <c r="F395" s="121">
        <f>Прил.4!N322</f>
        <v>0</v>
      </c>
      <c r="G395" s="121">
        <f>Прил.4!O322</f>
        <v>0</v>
      </c>
      <c r="H395" s="121">
        <f>Прил.4!P322</f>
        <v>0</v>
      </c>
      <c r="I395" s="172" t="str">
        <f t="shared" si="7"/>
        <v xml:space="preserve"> </v>
      </c>
    </row>
    <row r="396" spans="1:9" s="75" customFormat="1" ht="30" hidden="1" customHeight="1" x14ac:dyDescent="0.2">
      <c r="A396" s="149" t="str">
        <f>Прил.4!A323</f>
        <v xml:space="preserve">Иные закупки товаров, работ и услуг для обеспечения государственных (муниципальных) нужд
</v>
      </c>
      <c r="B396" s="70" t="str">
        <f>Прил.4!C323</f>
        <v>05</v>
      </c>
      <c r="C396" s="70" t="str">
        <f>Прил.4!D323</f>
        <v>03</v>
      </c>
      <c r="D396" s="70" t="str">
        <f>Прил.4!E323</f>
        <v>1000010010</v>
      </c>
      <c r="E396" s="70" t="str">
        <f>Прил.4!F323</f>
        <v>240</v>
      </c>
      <c r="F396" s="122">
        <f>Прил.4!N323</f>
        <v>0</v>
      </c>
      <c r="G396" s="122">
        <f>Прил.4!O323</f>
        <v>0</v>
      </c>
      <c r="H396" s="122">
        <f>Прил.4!P323</f>
        <v>0</v>
      </c>
      <c r="I396" s="172" t="str">
        <f t="shared" si="7"/>
        <v xml:space="preserve"> </v>
      </c>
    </row>
    <row r="397" spans="1:9" s="75" customFormat="1" x14ac:dyDescent="0.2">
      <c r="A397" s="132" t="str">
        <f>Прил.4!A324</f>
        <v>Непрограммные расходы муниципального образования</v>
      </c>
      <c r="B397" s="245" t="str">
        <f>Прил.4!C324</f>
        <v>05</v>
      </c>
      <c r="C397" s="245" t="str">
        <f>Прил.4!D324</f>
        <v>03</v>
      </c>
      <c r="D397" s="121" t="str">
        <f>Прил.4!E324</f>
        <v>9400000000</v>
      </c>
      <c r="E397" s="69"/>
      <c r="F397" s="121">
        <f>Прил.4!N324</f>
        <v>39000000</v>
      </c>
      <c r="G397" s="121">
        <f>Прил.4!O324</f>
        <v>0</v>
      </c>
      <c r="H397" s="121">
        <f>Прил.4!P324</f>
        <v>0</v>
      </c>
      <c r="I397" s="172">
        <f t="shared" si="7"/>
        <v>1</v>
      </c>
    </row>
    <row r="398" spans="1:9" s="75" customFormat="1" ht="42" customHeight="1" x14ac:dyDescent="0.2">
      <c r="A398" s="132" t="str">
        <f>Прил.4!A325</f>
        <v>Проведение мероприятий, связанных с выполнением плана первоочередных мероприятий по улучшению среды проживания и повышения качества жизни в населенных пунктах муниципального образования «Сельское поселение Хатанга»</v>
      </c>
      <c r="B398" s="245" t="str">
        <f>Прил.4!C325</f>
        <v>05</v>
      </c>
      <c r="C398" s="245" t="str">
        <f>Прил.4!D325</f>
        <v>03</v>
      </c>
      <c r="D398" s="121" t="str">
        <f>Прил.4!E325</f>
        <v>9400003030</v>
      </c>
      <c r="E398" s="69"/>
      <c r="F398" s="121">
        <f>Прил.4!N325</f>
        <v>39000000</v>
      </c>
      <c r="G398" s="121">
        <v>0</v>
      </c>
      <c r="H398" s="121">
        <v>0</v>
      </c>
      <c r="I398" s="172">
        <f t="shared" ref="I398:I461" si="9">IF(SUM(F398:H398)&gt;0,1," ")</f>
        <v>1</v>
      </c>
    </row>
    <row r="399" spans="1:9" s="75" customFormat="1" x14ac:dyDescent="0.2">
      <c r="A399" s="132" t="str">
        <f>Прил.4!A326</f>
        <v>Закупка товаров, работ и услуг для обеспечения государственных (муниципальных) нужд</v>
      </c>
      <c r="B399" s="245" t="str">
        <f>Прил.4!C326</f>
        <v>05</v>
      </c>
      <c r="C399" s="245" t="str">
        <f>Прил.4!D326</f>
        <v>03</v>
      </c>
      <c r="D399" s="121" t="str">
        <f>Прил.4!E326</f>
        <v>9400003030</v>
      </c>
      <c r="E399" s="121" t="str">
        <f>Прил.4!F326</f>
        <v>200</v>
      </c>
      <c r="F399" s="121">
        <f>Прил.4!N326</f>
        <v>39000000</v>
      </c>
      <c r="G399" s="121">
        <v>0</v>
      </c>
      <c r="H399" s="121">
        <v>0</v>
      </c>
      <c r="I399" s="172">
        <f t="shared" si="9"/>
        <v>1</v>
      </c>
    </row>
    <row r="400" spans="1:9" s="75" customFormat="1" ht="15" customHeight="1" x14ac:dyDescent="0.2">
      <c r="A400" s="149" t="str">
        <f>Прил.4!A327</f>
        <v xml:space="preserve">Иные закупки товаров, работ и услуг для обеспечения государственных (муниципальных) нужд
</v>
      </c>
      <c r="B400" s="246" t="str">
        <f>Прил.4!C327</f>
        <v>05</v>
      </c>
      <c r="C400" s="246" t="str">
        <f>Прил.4!D327</f>
        <v>03</v>
      </c>
      <c r="D400" s="122" t="str">
        <f>Прил.4!E327</f>
        <v>9400003030</v>
      </c>
      <c r="E400" s="122" t="str">
        <f>Прил.4!F327</f>
        <v>240</v>
      </c>
      <c r="F400" s="122">
        <f>Прил.4!N327</f>
        <v>39000000</v>
      </c>
      <c r="G400" s="122">
        <v>0</v>
      </c>
      <c r="H400" s="122">
        <v>0</v>
      </c>
      <c r="I400" s="172">
        <f t="shared" si="9"/>
        <v>1</v>
      </c>
    </row>
    <row r="401" spans="1:9" s="75" customFormat="1" ht="25.5" hidden="1" x14ac:dyDescent="0.2">
      <c r="A401" s="132" t="str">
        <f>Прил.4!A328</f>
        <v>Приобретение и доставка газонного ограждения на благоустройство мест общего пользования (Стела воинам погибшим в ВОВ 1941 -1945гг., расположенная в с. Хатанга, ул. Аэропортовская, 9 )</v>
      </c>
      <c r="B401" s="245" t="str">
        <f>Прил.4!C328</f>
        <v>05</v>
      </c>
      <c r="C401" s="245" t="str">
        <f>Прил.4!D328</f>
        <v>03</v>
      </c>
      <c r="D401" s="121" t="str">
        <f>Прил.4!E328</f>
        <v>9400003040</v>
      </c>
      <c r="E401" s="69"/>
      <c r="F401" s="121">
        <f>Прил.4!N328</f>
        <v>0</v>
      </c>
      <c r="G401" s="122"/>
      <c r="H401" s="122"/>
      <c r="I401" s="172" t="str">
        <f t="shared" si="9"/>
        <v xml:space="preserve"> </v>
      </c>
    </row>
    <row r="402" spans="1:9" s="75" customFormat="1" hidden="1" x14ac:dyDescent="0.2">
      <c r="A402" s="132" t="str">
        <f>Прил.4!A329</f>
        <v>Закупка товаров, работ и услуг для обеспечения государственных (муниципальных) нужд</v>
      </c>
      <c r="B402" s="245" t="str">
        <f>Прил.4!C329</f>
        <v>05</v>
      </c>
      <c r="C402" s="245" t="str">
        <f>Прил.4!D329</f>
        <v>03</v>
      </c>
      <c r="D402" s="121" t="str">
        <f>Прил.4!E329</f>
        <v>9400003040</v>
      </c>
      <c r="E402" s="121" t="str">
        <f>Прил.4!F329</f>
        <v>200</v>
      </c>
      <c r="F402" s="121">
        <f>Прил.4!N329</f>
        <v>0</v>
      </c>
      <c r="G402" s="122"/>
      <c r="H402" s="122"/>
      <c r="I402" s="172" t="str">
        <f t="shared" si="9"/>
        <v xml:space="preserve"> </v>
      </c>
    </row>
    <row r="403" spans="1:9" s="75" customFormat="1" ht="30" hidden="1" customHeight="1" x14ac:dyDescent="0.2">
      <c r="A403" s="149" t="str">
        <f>Прил.4!A330</f>
        <v xml:space="preserve">Иные закупки товаров, работ и услуг для обеспечения государственных (муниципальных) нужд
</v>
      </c>
      <c r="B403" s="246" t="str">
        <f>Прил.4!C330</f>
        <v>05</v>
      </c>
      <c r="C403" s="246" t="str">
        <f>Прил.4!D330</f>
        <v>03</v>
      </c>
      <c r="D403" s="122" t="str">
        <f>Прил.4!E330</f>
        <v>9400003040</v>
      </c>
      <c r="E403" s="122" t="str">
        <f>Прил.4!F330</f>
        <v>240</v>
      </c>
      <c r="F403" s="122">
        <f>Прил.4!N330</f>
        <v>0</v>
      </c>
      <c r="G403" s="122"/>
      <c r="H403" s="122"/>
      <c r="I403" s="172" t="str">
        <f t="shared" si="9"/>
        <v xml:space="preserve"> </v>
      </c>
    </row>
    <row r="404" spans="1:9" s="75" customFormat="1" hidden="1" x14ac:dyDescent="0.2">
      <c r="A404" s="132" t="str">
        <f>Прил.4!A331</f>
        <v>Расходы на ликвидацию несанкционированных свалок</v>
      </c>
      <c r="B404" s="245" t="str">
        <f>Прил.4!C331</f>
        <v>05</v>
      </c>
      <c r="C404" s="245" t="str">
        <f>Прил.4!D331</f>
        <v>03</v>
      </c>
      <c r="D404" s="121" t="str">
        <f>Прил.4!E331</f>
        <v>9400003050</v>
      </c>
      <c r="E404" s="69"/>
      <c r="F404" s="121">
        <f>Прил.4!N331</f>
        <v>0</v>
      </c>
      <c r="G404" s="121">
        <v>0</v>
      </c>
      <c r="H404" s="121">
        <v>0</v>
      </c>
      <c r="I404" s="172" t="str">
        <f t="shared" si="9"/>
        <v xml:space="preserve"> </v>
      </c>
    </row>
    <row r="405" spans="1:9" s="75" customFormat="1" hidden="1" x14ac:dyDescent="0.2">
      <c r="A405" s="132" t="str">
        <f>Прил.4!A332</f>
        <v>Закупка товаров, работ и услуг для обеспечения государственных (муниципальных) нужд</v>
      </c>
      <c r="B405" s="245" t="str">
        <f>Прил.4!C332</f>
        <v>05</v>
      </c>
      <c r="C405" s="245" t="str">
        <f>Прил.4!D332</f>
        <v>03</v>
      </c>
      <c r="D405" s="121" t="str">
        <f>Прил.4!E332</f>
        <v>9400003050</v>
      </c>
      <c r="E405" s="121" t="str">
        <f>Прил.4!F332</f>
        <v>200</v>
      </c>
      <c r="F405" s="121">
        <f>Прил.4!N332</f>
        <v>0</v>
      </c>
      <c r="G405" s="121">
        <v>0</v>
      </c>
      <c r="H405" s="121">
        <v>0</v>
      </c>
      <c r="I405" s="172" t="str">
        <f t="shared" si="9"/>
        <v xml:space="preserve"> </v>
      </c>
    </row>
    <row r="406" spans="1:9" s="75" customFormat="1" ht="30" hidden="1" customHeight="1" x14ac:dyDescent="0.2">
      <c r="A406" s="149" t="str">
        <f>Прил.4!A333</f>
        <v xml:space="preserve">Иные закупки товаров, работ и услуг для обеспечения государственных (муниципальных) нужд
</v>
      </c>
      <c r="B406" s="246" t="str">
        <f>Прил.4!C333</f>
        <v>05</v>
      </c>
      <c r="C406" s="246" t="str">
        <f>Прил.4!D333</f>
        <v>03</v>
      </c>
      <c r="D406" s="122" t="str">
        <f>Прил.4!E333</f>
        <v>9400003050</v>
      </c>
      <c r="E406" s="122" t="str">
        <f>Прил.4!F333</f>
        <v>240</v>
      </c>
      <c r="F406" s="122">
        <f>Прил.4!N333</f>
        <v>0</v>
      </c>
      <c r="G406" s="122">
        <v>0</v>
      </c>
      <c r="H406" s="122">
        <v>0</v>
      </c>
      <c r="I406" s="172" t="str">
        <f t="shared" si="9"/>
        <v xml:space="preserve"> </v>
      </c>
    </row>
    <row r="407" spans="1:9" s="80" customFormat="1" hidden="1" x14ac:dyDescent="0.2">
      <c r="A407" s="93" t="str">
        <f>Прил.4!A334</f>
        <v>Другие вопросы в области жилищно-коммунального хозяйства</v>
      </c>
      <c r="B407" s="94" t="str">
        <f>Прил.4!C334</f>
        <v>05</v>
      </c>
      <c r="C407" s="94" t="str">
        <f>Прил.4!D334</f>
        <v>05</v>
      </c>
      <c r="D407" s="94"/>
      <c r="E407" s="94"/>
      <c r="F407" s="125">
        <f>F408+F435</f>
        <v>0</v>
      </c>
      <c r="G407" s="125">
        <f>G408</f>
        <v>0</v>
      </c>
      <c r="H407" s="125">
        <f>H408</f>
        <v>0</v>
      </c>
      <c r="I407" s="172" t="str">
        <f t="shared" si="9"/>
        <v xml:space="preserve"> </v>
      </c>
    </row>
    <row r="408" spans="1:9" ht="25.5" hidden="1" customHeight="1" x14ac:dyDescent="0.2">
      <c r="A408" s="64" t="str">
        <f>Прил.4!A335</f>
        <v>Муниципальная программа "Реформирование и модернизация жилищно-коммунального хозяйства и повышение энергетической эффективности в сельском поселении Хатанга"</v>
      </c>
      <c r="B408" s="69" t="str">
        <f>Прил.4!C335</f>
        <v>05</v>
      </c>
      <c r="C408" s="69" t="str">
        <f>Прил.4!D335</f>
        <v>05</v>
      </c>
      <c r="D408" s="69" t="str">
        <f>Прил.4!E335</f>
        <v>0700000000</v>
      </c>
      <c r="E408" s="69"/>
      <c r="F408" s="121">
        <f>F409+F413</f>
        <v>0</v>
      </c>
      <c r="G408" s="121">
        <f>G409+G413</f>
        <v>0</v>
      </c>
      <c r="H408" s="121">
        <f>H409+H413</f>
        <v>0</v>
      </c>
      <c r="I408" s="172" t="str">
        <f t="shared" si="9"/>
        <v xml:space="preserve"> </v>
      </c>
    </row>
    <row r="409" spans="1:9" hidden="1" x14ac:dyDescent="0.2">
      <c r="A409" s="104" t="str">
        <f>Прил.4!A336</f>
        <v>Подпрограмма "Уличное освещение и улучшение условий проживания населения"</v>
      </c>
      <c r="B409" s="69" t="str">
        <f>Прил.4!C336</f>
        <v>05</v>
      </c>
      <c r="C409" s="69" t="str">
        <f>Прил.4!D336</f>
        <v>05</v>
      </c>
      <c r="D409" s="69" t="str">
        <f>Прил.4!E336</f>
        <v>0750000000</v>
      </c>
      <c r="E409" s="69"/>
      <c r="F409" s="121">
        <f>Прил.4!N336</f>
        <v>0</v>
      </c>
      <c r="G409" s="121">
        <f>Прил.4!O336</f>
        <v>0</v>
      </c>
      <c r="H409" s="121">
        <f>Прил.4!P336</f>
        <v>0</v>
      </c>
      <c r="I409" s="172" t="str">
        <f t="shared" si="9"/>
        <v xml:space="preserve"> </v>
      </c>
    </row>
    <row r="410" spans="1:9" hidden="1" x14ac:dyDescent="0.2">
      <c r="A410" s="104" t="str">
        <f>Прил.4!A337</f>
        <v>Приобретение и установка светодиодных осветительных приборов</v>
      </c>
      <c r="B410" s="69" t="str">
        <f>Прил.4!C337</f>
        <v>05</v>
      </c>
      <c r="C410" s="69" t="str">
        <f>Прил.4!D337</f>
        <v>05</v>
      </c>
      <c r="D410" s="69" t="str">
        <f>Прил.4!E337</f>
        <v>0750017510</v>
      </c>
      <c r="E410" s="69"/>
      <c r="F410" s="121">
        <f>Прил.4!N337</f>
        <v>0</v>
      </c>
      <c r="G410" s="121">
        <f>Прил.4!O337</f>
        <v>0</v>
      </c>
      <c r="H410" s="121">
        <f>Прил.4!P337</f>
        <v>0</v>
      </c>
      <c r="I410" s="172" t="str">
        <f t="shared" si="9"/>
        <v xml:space="preserve"> </v>
      </c>
    </row>
    <row r="411" spans="1:9" hidden="1" x14ac:dyDescent="0.2">
      <c r="A411" s="104" t="str">
        <f>Прил.4!A338</f>
        <v>Закупка товаров, работ и услуг для обеспечения государственных (муниципальных) нужд</v>
      </c>
      <c r="B411" s="69" t="str">
        <f>Прил.4!C338</f>
        <v>05</v>
      </c>
      <c r="C411" s="69" t="str">
        <f>Прил.4!D338</f>
        <v>05</v>
      </c>
      <c r="D411" s="69" t="str">
        <f>Прил.4!E338</f>
        <v>0750017510</v>
      </c>
      <c r="E411" s="69" t="str">
        <f>Прил.4!F338</f>
        <v>200</v>
      </c>
      <c r="F411" s="121">
        <f>Прил.4!N338</f>
        <v>0</v>
      </c>
      <c r="G411" s="121">
        <f>Прил.4!O338</f>
        <v>0</v>
      </c>
      <c r="H411" s="121">
        <f>Прил.4!P338</f>
        <v>0</v>
      </c>
      <c r="I411" s="172" t="str">
        <f t="shared" si="9"/>
        <v xml:space="preserve"> </v>
      </c>
    </row>
    <row r="412" spans="1:9" s="75" customFormat="1" ht="25.5" hidden="1" x14ac:dyDescent="0.2">
      <c r="A412" s="105" t="str">
        <f>Прил.4!A339</f>
        <v xml:space="preserve">Иные закупки товаров, работ и услуг для обеспечения государственных (муниципальных) нужд
</v>
      </c>
      <c r="B412" s="70" t="str">
        <f>Прил.4!C339</f>
        <v>05</v>
      </c>
      <c r="C412" s="70" t="str">
        <f>Прил.4!D339</f>
        <v>05</v>
      </c>
      <c r="D412" s="70" t="str">
        <f>Прил.4!E339</f>
        <v>0750017510</v>
      </c>
      <c r="E412" s="70" t="str">
        <f>Прил.4!F339</f>
        <v>240</v>
      </c>
      <c r="F412" s="122">
        <f>Прил.4!N339</f>
        <v>0</v>
      </c>
      <c r="G412" s="122">
        <f>Прил.4!O339</f>
        <v>0</v>
      </c>
      <c r="H412" s="122">
        <f>Прил.4!P339</f>
        <v>0</v>
      </c>
      <c r="I412" s="172" t="str">
        <f t="shared" si="9"/>
        <v xml:space="preserve"> </v>
      </c>
    </row>
    <row r="413" spans="1:9" hidden="1" x14ac:dyDescent="0.2">
      <c r="A413" s="64" t="str">
        <f>Прил.4!A340</f>
        <v>Подпрограмма "Модернизация системы водоснабжения"</v>
      </c>
      <c r="B413" s="69" t="str">
        <f>Прил.4!C340</f>
        <v>05</v>
      </c>
      <c r="C413" s="69" t="str">
        <f>Прил.4!D340</f>
        <v>05</v>
      </c>
      <c r="D413" s="69" t="str">
        <f>Прил.4!E340</f>
        <v>0790000000</v>
      </c>
      <c r="E413" s="69"/>
      <c r="F413" s="121">
        <f>F414+F417+F420+F423+F426+F429+F432</f>
        <v>0</v>
      </c>
      <c r="G413" s="121">
        <f>G426+G429+G432+G417+G414</f>
        <v>0</v>
      </c>
      <c r="H413" s="121">
        <f>H426+H429+H432+H417+H414</f>
        <v>0</v>
      </c>
      <c r="I413" s="172" t="str">
        <f t="shared" si="9"/>
        <v xml:space="preserve"> </v>
      </c>
    </row>
    <row r="414" spans="1:9" ht="51" hidden="1" x14ac:dyDescent="0.2">
      <c r="A414" s="104" t="str">
        <f>Прил.4!A341</f>
        <v>Расходы на реализацию мероприятий по строительству и реконструкции (модернизации) объектов питьевого водоснабжения в рамках подпрограммы «Чистая вода» государственной программы «Реформирование и модернизация жилищно-коммунального хозяйства и повышение энергетической эффективности» (софинансирование за счет местного бюджета)</v>
      </c>
      <c r="B414" s="69" t="str">
        <f>Прил.4!C341</f>
        <v>05</v>
      </c>
      <c r="C414" s="69" t="str">
        <f>Прил.4!D341</f>
        <v>05</v>
      </c>
      <c r="D414" s="69" t="str">
        <f>Прил.4!E341</f>
        <v>079G552430</v>
      </c>
      <c r="E414" s="69"/>
      <c r="F414" s="121">
        <f>Прил.4!N341</f>
        <v>0</v>
      </c>
      <c r="G414" s="121">
        <f>Прил.4!O341</f>
        <v>0</v>
      </c>
      <c r="H414" s="121">
        <f>Прил.4!P341</f>
        <v>0</v>
      </c>
      <c r="I414" s="172" t="str">
        <f t="shared" si="9"/>
        <v xml:space="preserve"> </v>
      </c>
    </row>
    <row r="415" spans="1:9" hidden="1" x14ac:dyDescent="0.2">
      <c r="A415" s="104" t="str">
        <f>Прил.4!A342</f>
        <v>Закупка товаров, работ и услуг для обеспечения государственных (муниципальных) нужд</v>
      </c>
      <c r="B415" s="69" t="str">
        <f>Прил.4!C342</f>
        <v>05</v>
      </c>
      <c r="C415" s="69" t="str">
        <f>Прил.4!D342</f>
        <v>05</v>
      </c>
      <c r="D415" s="69" t="str">
        <f>Прил.4!E342</f>
        <v>079G552430</v>
      </c>
      <c r="E415" s="69" t="str">
        <f>Прил.4!F342</f>
        <v>200</v>
      </c>
      <c r="F415" s="121">
        <f>Прил.4!N342</f>
        <v>0</v>
      </c>
      <c r="G415" s="121">
        <f>Прил.4!O342</f>
        <v>0</v>
      </c>
      <c r="H415" s="121">
        <f>Прил.4!P342</f>
        <v>0</v>
      </c>
      <c r="I415" s="172" t="str">
        <f t="shared" si="9"/>
        <v xml:space="preserve"> </v>
      </c>
    </row>
    <row r="416" spans="1:9" s="75" customFormat="1" ht="25.5" hidden="1" x14ac:dyDescent="0.2">
      <c r="A416" s="105" t="str">
        <f>Прил.4!A343</f>
        <v xml:space="preserve">Иные закупки товаров, работ и услуг для обеспечения государственных (муниципальных) нужд
</v>
      </c>
      <c r="B416" s="70" t="str">
        <f>Прил.4!C343</f>
        <v>05</v>
      </c>
      <c r="C416" s="70" t="str">
        <f>Прил.4!D343</f>
        <v>05</v>
      </c>
      <c r="D416" s="70" t="str">
        <f>Прил.4!E343</f>
        <v>079G552430</v>
      </c>
      <c r="E416" s="70" t="str">
        <f>Прил.4!F343</f>
        <v>240</v>
      </c>
      <c r="F416" s="122">
        <f>Прил.4!N343</f>
        <v>0</v>
      </c>
      <c r="G416" s="122">
        <f>Прил.4!O343</f>
        <v>0</v>
      </c>
      <c r="H416" s="122">
        <f>Прил.4!P343</f>
        <v>0</v>
      </c>
      <c r="I416" s="172" t="str">
        <f t="shared" si="9"/>
        <v xml:space="preserve"> </v>
      </c>
    </row>
    <row r="417" spans="1:9" hidden="1" x14ac:dyDescent="0.2">
      <c r="A417" s="104" t="str">
        <f>Прил.4!A344</f>
        <v>Проведение химического анализа воды из Хатангского залива</v>
      </c>
      <c r="B417" s="69" t="str">
        <f>Прил.4!C344</f>
        <v>05</v>
      </c>
      <c r="C417" s="69" t="str">
        <f>Прил.4!D344</f>
        <v>05</v>
      </c>
      <c r="D417" s="69" t="str">
        <f>Прил.4!E344</f>
        <v>0790017920</v>
      </c>
      <c r="E417" s="69"/>
      <c r="F417" s="121">
        <f>Прил.4!N344</f>
        <v>0</v>
      </c>
      <c r="G417" s="121">
        <f>Прил.4!O344</f>
        <v>0</v>
      </c>
      <c r="H417" s="121">
        <f>Прил.4!P344</f>
        <v>0</v>
      </c>
      <c r="I417" s="172" t="str">
        <f t="shared" si="9"/>
        <v xml:space="preserve"> </v>
      </c>
    </row>
    <row r="418" spans="1:9" hidden="1" x14ac:dyDescent="0.2">
      <c r="A418" s="104" t="str">
        <f>Прил.4!A345</f>
        <v>Закупка товаров, работ и услуг для обеспечения государственных (муниципальных) нужд</v>
      </c>
      <c r="B418" s="69" t="str">
        <f>Прил.4!C345</f>
        <v>05</v>
      </c>
      <c r="C418" s="69" t="str">
        <f>Прил.4!D345</f>
        <v>05</v>
      </c>
      <c r="D418" s="69" t="str">
        <f>Прил.4!E345</f>
        <v>0790017920</v>
      </c>
      <c r="E418" s="69" t="str">
        <f>Прил.4!F345</f>
        <v>200</v>
      </c>
      <c r="F418" s="121">
        <f>Прил.4!N345</f>
        <v>0</v>
      </c>
      <c r="G418" s="121">
        <f>Прил.4!O345</f>
        <v>0</v>
      </c>
      <c r="H418" s="121">
        <f>Прил.4!P345</f>
        <v>0</v>
      </c>
      <c r="I418" s="172" t="str">
        <f t="shared" si="9"/>
        <v xml:space="preserve"> </v>
      </c>
    </row>
    <row r="419" spans="1:9" s="75" customFormat="1" ht="29.25" hidden="1" customHeight="1" x14ac:dyDescent="0.2">
      <c r="A419" s="105" t="str">
        <f>Прил.4!A346</f>
        <v>Иные закупки товаров, работ и услуг для обеспечения государственных (муниципальных) нужд</v>
      </c>
      <c r="B419" s="70" t="str">
        <f>Прил.4!C346</f>
        <v>05</v>
      </c>
      <c r="C419" s="70" t="str">
        <f>Прил.4!D346</f>
        <v>05</v>
      </c>
      <c r="D419" s="70" t="str">
        <f>Прил.4!E346</f>
        <v>0790017920</v>
      </c>
      <c r="E419" s="70" t="str">
        <f>Прил.4!F346</f>
        <v>240</v>
      </c>
      <c r="F419" s="122">
        <f>Прил.4!N346</f>
        <v>0</v>
      </c>
      <c r="G419" s="122">
        <f>Прил.4!O346</f>
        <v>0</v>
      </c>
      <c r="H419" s="122">
        <f>Прил.4!P346</f>
        <v>0</v>
      </c>
      <c r="I419" s="172" t="str">
        <f t="shared" si="9"/>
        <v xml:space="preserve"> </v>
      </c>
    </row>
    <row r="420" spans="1:9" ht="25.5" hidden="1" x14ac:dyDescent="0.2">
      <c r="A420" s="104" t="str">
        <f>Прил.4!A347</f>
        <v>Работы по формированию проекта межевания и планирования территории под строительство очистных сооружений хозяйственно-бытовых сточных вод в селе Хатанга</v>
      </c>
      <c r="B420" s="69" t="str">
        <f>Прил.4!C347</f>
        <v>05</v>
      </c>
      <c r="C420" s="69" t="str">
        <f>Прил.4!D347</f>
        <v>05</v>
      </c>
      <c r="D420" s="69" t="str">
        <f>Прил.4!E347</f>
        <v>0790017930</v>
      </c>
      <c r="E420" s="69"/>
      <c r="F420" s="121">
        <f>Прил.4!N347</f>
        <v>0</v>
      </c>
      <c r="G420" s="121">
        <f>Прил.4!O347</f>
        <v>0</v>
      </c>
      <c r="H420" s="121">
        <f>Прил.4!P347</f>
        <v>0</v>
      </c>
      <c r="I420" s="172" t="str">
        <f t="shared" si="9"/>
        <v xml:space="preserve"> </v>
      </c>
    </row>
    <row r="421" spans="1:9" hidden="1" x14ac:dyDescent="0.2">
      <c r="A421" s="104" t="str">
        <f>Прил.4!A348</f>
        <v>Закупка товаров, работ и услуг для обеспечения государственных (муниципальных) нужд</v>
      </c>
      <c r="B421" s="69" t="str">
        <f>Прил.4!C348</f>
        <v>05</v>
      </c>
      <c r="C421" s="69" t="str">
        <f>Прил.4!D348</f>
        <v>05</v>
      </c>
      <c r="D421" s="69" t="str">
        <f>Прил.4!E348</f>
        <v>0790017930</v>
      </c>
      <c r="E421" s="69" t="str">
        <f>Прил.4!F348</f>
        <v>200</v>
      </c>
      <c r="F421" s="121">
        <f>Прил.4!N348</f>
        <v>0</v>
      </c>
      <c r="G421" s="121">
        <f>Прил.4!O348</f>
        <v>0</v>
      </c>
      <c r="H421" s="121">
        <f>Прил.4!P348</f>
        <v>0</v>
      </c>
      <c r="I421" s="172" t="str">
        <f t="shared" si="9"/>
        <v xml:space="preserve"> </v>
      </c>
    </row>
    <row r="422" spans="1:9" s="75" customFormat="1" ht="25.5" hidden="1" x14ac:dyDescent="0.2">
      <c r="A422" s="105" t="str">
        <f>Прил.4!A349</f>
        <v xml:space="preserve">Иные закупки товаров, работ и услуг для обеспечения государственных (муниципальных) нужд
</v>
      </c>
      <c r="B422" s="70" t="str">
        <f>Прил.4!C349</f>
        <v>05</v>
      </c>
      <c r="C422" s="70" t="str">
        <f>Прил.4!D349</f>
        <v>05</v>
      </c>
      <c r="D422" s="70" t="str">
        <f>Прил.4!E349</f>
        <v>0790017930</v>
      </c>
      <c r="E422" s="70" t="str">
        <f>Прил.4!F349</f>
        <v>240</v>
      </c>
      <c r="F422" s="122">
        <f>Прил.4!N349</f>
        <v>0</v>
      </c>
      <c r="G422" s="122">
        <f>Прил.4!O349</f>
        <v>0</v>
      </c>
      <c r="H422" s="122">
        <f>Прил.4!P349</f>
        <v>0</v>
      </c>
      <c r="I422" s="172" t="str">
        <f t="shared" si="9"/>
        <v xml:space="preserve"> </v>
      </c>
    </row>
    <row r="423" spans="1:9" s="75" customFormat="1" ht="42" hidden="1" customHeight="1" x14ac:dyDescent="0.2">
      <c r="A423" s="247" t="str">
        <f>Прил.4!A350</f>
        <v>Государственная экспертиза ПСД «Очистные  сооружения хозяйственно-бытовых  сточных  вод  в  селе  Хатанга  Таймырского  Долгано-Ненецкого муниципального района  Красноярского  края»</v>
      </c>
      <c r="B423" s="241" t="str">
        <f>Прил.4!C350</f>
        <v>05</v>
      </c>
      <c r="C423" s="241" t="str">
        <f>Прил.4!D350</f>
        <v>05</v>
      </c>
      <c r="D423" s="241" t="str">
        <f>Прил.4!E350</f>
        <v>0790017940</v>
      </c>
      <c r="E423" s="241">
        <f>Прил.4!F350</f>
        <v>0</v>
      </c>
      <c r="F423" s="248">
        <f>Прил.4!N350</f>
        <v>0</v>
      </c>
      <c r="G423" s="248">
        <f>Прил.4!O350</f>
        <v>0</v>
      </c>
      <c r="H423" s="248">
        <f>Прил.4!P350</f>
        <v>0</v>
      </c>
      <c r="I423" s="172" t="str">
        <f t="shared" si="9"/>
        <v xml:space="preserve"> </v>
      </c>
    </row>
    <row r="424" spans="1:9" s="75" customFormat="1" hidden="1" x14ac:dyDescent="0.2">
      <c r="A424" s="247" t="str">
        <f>Прил.4!A351</f>
        <v>Закупка товаров, работ и услуг для обеспечения государственных (муниципальных) нужд</v>
      </c>
      <c r="B424" s="241" t="str">
        <f>Прил.4!C351</f>
        <v>05</v>
      </c>
      <c r="C424" s="241" t="str">
        <f>Прил.4!D351</f>
        <v>05</v>
      </c>
      <c r="D424" s="241" t="str">
        <f>Прил.4!E351</f>
        <v>0790017940</v>
      </c>
      <c r="E424" s="241" t="str">
        <f>Прил.4!F351</f>
        <v>200</v>
      </c>
      <c r="F424" s="248">
        <f>Прил.4!N351</f>
        <v>0</v>
      </c>
      <c r="G424" s="248">
        <f>Прил.4!O351</f>
        <v>0</v>
      </c>
      <c r="H424" s="248">
        <f>Прил.4!P351</f>
        <v>0</v>
      </c>
      <c r="I424" s="172" t="str">
        <f t="shared" si="9"/>
        <v xml:space="preserve"> </v>
      </c>
    </row>
    <row r="425" spans="1:9" s="75" customFormat="1" hidden="1" x14ac:dyDescent="0.2">
      <c r="A425" s="105" t="str">
        <f>Прил.4!A352</f>
        <v>Иные закупки товаров, работ и услуг для обеспечения государственных (муниципальных) нужд</v>
      </c>
      <c r="B425" s="70" t="str">
        <f>Прил.4!C352</f>
        <v>05</v>
      </c>
      <c r="C425" s="70" t="str">
        <f>Прил.4!D352</f>
        <v>05</v>
      </c>
      <c r="D425" s="70" t="str">
        <f>Прил.4!E352</f>
        <v>0790017940</v>
      </c>
      <c r="E425" s="70" t="str">
        <f>Прил.4!F352</f>
        <v>240</v>
      </c>
      <c r="F425" s="122">
        <f>Прил.4!N352</f>
        <v>0</v>
      </c>
      <c r="G425" s="122">
        <f>Прил.4!O352</f>
        <v>0</v>
      </c>
      <c r="H425" s="122">
        <f>Прил.4!P352</f>
        <v>0</v>
      </c>
      <c r="I425" s="172" t="str">
        <f t="shared" si="9"/>
        <v xml:space="preserve"> </v>
      </c>
    </row>
    <row r="426" spans="1:9" ht="51" hidden="1" x14ac:dyDescent="0.2">
      <c r="A426" s="205" t="str">
        <f>Прил.4!A683</f>
        <v>Расходы на реализацию мероприятий по строительству и реконструкции (модернизации) объектов питьевого водоснабжения в рамках подпрограммы «Чистая вода» государственной программы «Реформирование и модернизация жилищно-коммунального хозяйства и повышение энергетической эффективности» (за счет средств федерального и краевого бюджета)</v>
      </c>
      <c r="B426" s="69" t="str">
        <f>Прил.4!C683</f>
        <v>05</v>
      </c>
      <c r="C426" s="69" t="str">
        <f>Прил.4!D683</f>
        <v>05</v>
      </c>
      <c r="D426" s="69" t="str">
        <f>Прил.4!E683</f>
        <v>079F552431</v>
      </c>
      <c r="E426" s="69"/>
      <c r="F426" s="121">
        <f>Прил.4!N683</f>
        <v>0</v>
      </c>
      <c r="G426" s="121">
        <f>Прил.4!O683</f>
        <v>0</v>
      </c>
      <c r="H426" s="121">
        <f>Прил.4!P683</f>
        <v>0</v>
      </c>
      <c r="I426" s="172" t="str">
        <f t="shared" si="9"/>
        <v xml:space="preserve"> </v>
      </c>
    </row>
    <row r="427" spans="1:9" hidden="1" x14ac:dyDescent="0.2">
      <c r="A427" s="205" t="str">
        <f>Прил.4!A684</f>
        <v>Межбюджетные трансферты</v>
      </c>
      <c r="B427" s="69" t="str">
        <f>Прил.4!C684</f>
        <v>05</v>
      </c>
      <c r="C427" s="69" t="str">
        <f>Прил.4!D684</f>
        <v>05</v>
      </c>
      <c r="D427" s="69" t="str">
        <f>Прил.4!E684</f>
        <v>079F552431</v>
      </c>
      <c r="E427" s="69" t="str">
        <f>Прил.4!F684</f>
        <v>500</v>
      </c>
      <c r="F427" s="121">
        <f>Прил.4!N684</f>
        <v>0</v>
      </c>
      <c r="G427" s="121">
        <f>Прил.4!O684</f>
        <v>0</v>
      </c>
      <c r="H427" s="121">
        <f>Прил.4!P684</f>
        <v>0</v>
      </c>
      <c r="I427" s="172" t="str">
        <f t="shared" si="9"/>
        <v xml:space="preserve"> </v>
      </c>
    </row>
    <row r="428" spans="1:9" s="75" customFormat="1" hidden="1" x14ac:dyDescent="0.2">
      <c r="A428" s="206" t="str">
        <f>Прил.4!A685</f>
        <v>Иные межбюджетные трансферты</v>
      </c>
      <c r="B428" s="70" t="str">
        <f>Прил.4!C685</f>
        <v>05</v>
      </c>
      <c r="C428" s="70" t="str">
        <f>Прил.4!D685</f>
        <v>05</v>
      </c>
      <c r="D428" s="70" t="str">
        <f>Прил.4!E685</f>
        <v>079F552431</v>
      </c>
      <c r="E428" s="70" t="str">
        <f>Прил.4!F685</f>
        <v>540</v>
      </c>
      <c r="F428" s="122">
        <f>Прил.4!N685</f>
        <v>0</v>
      </c>
      <c r="G428" s="122">
        <f>Прил.4!O685</f>
        <v>0</v>
      </c>
      <c r="H428" s="122">
        <f>Прил.4!P685</f>
        <v>0</v>
      </c>
      <c r="I428" s="172" t="str">
        <f t="shared" si="9"/>
        <v xml:space="preserve"> </v>
      </c>
    </row>
    <row r="429" spans="1:9" ht="51" hidden="1" x14ac:dyDescent="0.2">
      <c r="A429" s="132" t="str">
        <f>Прил.4!A686</f>
        <v>Расходы на реализацию мероприятий по строительству и реконструкции (модернизации) объектов питьевого водоснабжения в рамках подпрограммы «Чистая вода» государственной программы «Реформирование и модернизация жилищно-коммунального хозяйства и повышение энергетической эффективности» (софинансирование за счет местного бюджета)</v>
      </c>
      <c r="B429" s="69" t="str">
        <f>Прил.4!C686</f>
        <v>05</v>
      </c>
      <c r="C429" s="69" t="str">
        <f>Прил.4!D686</f>
        <v>05</v>
      </c>
      <c r="D429" s="69" t="str">
        <f>Прил.4!E686</f>
        <v>079G552430</v>
      </c>
      <c r="E429" s="69"/>
      <c r="F429" s="121">
        <f t="shared" ref="F429:H430" si="10">F430</f>
        <v>0</v>
      </c>
      <c r="G429" s="121">
        <f t="shared" si="10"/>
        <v>0</v>
      </c>
      <c r="H429" s="121">
        <f t="shared" si="10"/>
        <v>0</v>
      </c>
      <c r="I429" s="172" t="str">
        <f t="shared" si="9"/>
        <v xml:space="preserve"> </v>
      </c>
    </row>
    <row r="430" spans="1:9" hidden="1" x14ac:dyDescent="0.2">
      <c r="A430" s="132" t="str">
        <f>Прил.4!A687</f>
        <v>Межбюджетные трансферты</v>
      </c>
      <c r="B430" s="69" t="str">
        <f>Прил.4!C687</f>
        <v>05</v>
      </c>
      <c r="C430" s="69" t="str">
        <f>Прил.4!D687</f>
        <v>05</v>
      </c>
      <c r="D430" s="69" t="str">
        <f>Прил.4!E687</f>
        <v>079G552430</v>
      </c>
      <c r="E430" s="69" t="str">
        <f>Прил.4!F687</f>
        <v>500</v>
      </c>
      <c r="F430" s="121">
        <f t="shared" si="10"/>
        <v>0</v>
      </c>
      <c r="G430" s="121">
        <f t="shared" si="10"/>
        <v>0</v>
      </c>
      <c r="H430" s="121">
        <f t="shared" si="10"/>
        <v>0</v>
      </c>
      <c r="I430" s="172" t="str">
        <f t="shared" si="9"/>
        <v xml:space="preserve"> </v>
      </c>
    </row>
    <row r="431" spans="1:9" s="75" customFormat="1" hidden="1" x14ac:dyDescent="0.2">
      <c r="A431" s="149" t="str">
        <f>Прил.4!A688</f>
        <v>Иные межбюджетные трансферты</v>
      </c>
      <c r="B431" s="70" t="str">
        <f>Прил.4!C688</f>
        <v>05</v>
      </c>
      <c r="C431" s="70" t="str">
        <f>Прил.4!D688</f>
        <v>05</v>
      </c>
      <c r="D431" s="70" t="str">
        <f>Прил.4!E688</f>
        <v>079G552430</v>
      </c>
      <c r="E431" s="70" t="str">
        <f>Прил.4!F688</f>
        <v>540</v>
      </c>
      <c r="F431" s="122">
        <f>Прил.4!N688</f>
        <v>0</v>
      </c>
      <c r="G431" s="122">
        <f>Прил.4!O688</f>
        <v>0</v>
      </c>
      <c r="H431" s="122">
        <f>Прил.4!P688</f>
        <v>0</v>
      </c>
      <c r="I431" s="172" t="str">
        <f t="shared" si="9"/>
        <v xml:space="preserve"> </v>
      </c>
    </row>
    <row r="432" spans="1:9" ht="25.5" hidden="1" x14ac:dyDescent="0.2">
      <c r="A432" s="104" t="str">
        <f>Прил.4!A689</f>
        <v>Авторский надзор за объектом строительства станции 2-го подъема с комплексом очистки и обезвреживания холодной воды для с.Хатанга</v>
      </c>
      <c r="B432" s="69" t="str">
        <f>Прил.4!C689</f>
        <v>05</v>
      </c>
      <c r="C432" s="69" t="str">
        <f>Прил.4!D689</f>
        <v>05</v>
      </c>
      <c r="D432" s="69" t="str">
        <f>Прил.4!E689</f>
        <v>0790002430</v>
      </c>
      <c r="E432" s="69"/>
      <c r="F432" s="121">
        <f t="shared" ref="F432:H433" si="11">F433</f>
        <v>0</v>
      </c>
      <c r="G432" s="121">
        <f t="shared" si="11"/>
        <v>0</v>
      </c>
      <c r="H432" s="121">
        <f t="shared" si="11"/>
        <v>0</v>
      </c>
      <c r="I432" s="172" t="str">
        <f t="shared" si="9"/>
        <v xml:space="preserve"> </v>
      </c>
    </row>
    <row r="433" spans="1:10" hidden="1" x14ac:dyDescent="0.2">
      <c r="A433" s="205" t="str">
        <f>Прил.4!A690</f>
        <v>Межбюджетные трансферты</v>
      </c>
      <c r="B433" s="69" t="str">
        <f>Прил.4!C690</f>
        <v>05</v>
      </c>
      <c r="C433" s="69" t="str">
        <f>Прил.4!D690</f>
        <v>05</v>
      </c>
      <c r="D433" s="69" t="str">
        <f>Прил.4!E690</f>
        <v>0790002430</v>
      </c>
      <c r="E433" s="69" t="str">
        <f>Прил.4!F690</f>
        <v>500</v>
      </c>
      <c r="F433" s="121">
        <f t="shared" si="11"/>
        <v>0</v>
      </c>
      <c r="G433" s="121">
        <f t="shared" si="11"/>
        <v>0</v>
      </c>
      <c r="H433" s="121">
        <f t="shared" si="11"/>
        <v>0</v>
      </c>
      <c r="I433" s="172" t="str">
        <f t="shared" si="9"/>
        <v xml:space="preserve"> </v>
      </c>
    </row>
    <row r="434" spans="1:10" s="75" customFormat="1" hidden="1" x14ac:dyDescent="0.2">
      <c r="A434" s="206" t="str">
        <f>Прил.4!A691</f>
        <v>Иные межбюджетные трансферты</v>
      </c>
      <c r="B434" s="70" t="str">
        <f>Прил.4!C691</f>
        <v>05</v>
      </c>
      <c r="C434" s="70" t="str">
        <f>Прил.4!D691</f>
        <v>05</v>
      </c>
      <c r="D434" s="70" t="str">
        <f>Прил.4!E691</f>
        <v>0790002430</v>
      </c>
      <c r="E434" s="70" t="str">
        <f>Прил.4!F691</f>
        <v>540</v>
      </c>
      <c r="F434" s="122">
        <f>Прил.4!N691</f>
        <v>0</v>
      </c>
      <c r="G434" s="122">
        <f>Прил.4!O691</f>
        <v>0</v>
      </c>
      <c r="H434" s="122">
        <f>Прил.4!P691</f>
        <v>0</v>
      </c>
      <c r="I434" s="172" t="str">
        <f t="shared" si="9"/>
        <v xml:space="preserve"> </v>
      </c>
    </row>
    <row r="435" spans="1:10" s="249" customFormat="1" hidden="1" x14ac:dyDescent="0.2">
      <c r="A435" s="247" t="str">
        <f>Прил.4!A353</f>
        <v>Непрограммные расходы муниципального образования</v>
      </c>
      <c r="B435" s="241" t="str">
        <f>Прил.4!C691</f>
        <v>05</v>
      </c>
      <c r="C435" s="241" t="str">
        <f>Прил.4!D691</f>
        <v>05</v>
      </c>
      <c r="D435" s="241" t="s">
        <v>372</v>
      </c>
      <c r="E435" s="241"/>
      <c r="F435" s="248">
        <f>Прил.4!I353</f>
        <v>0</v>
      </c>
      <c r="G435" s="248">
        <f>Прил.4!J353</f>
        <v>0</v>
      </c>
      <c r="H435" s="248">
        <f>Прил.4!K353</f>
        <v>0</v>
      </c>
      <c r="I435" s="172" t="str">
        <f t="shared" si="9"/>
        <v xml:space="preserve"> </v>
      </c>
    </row>
    <row r="436" spans="1:10" s="255" customFormat="1" hidden="1" x14ac:dyDescent="0.2">
      <c r="A436" s="252" t="str">
        <f>Прил.4!A357</f>
        <v>ОХРАНА ОКРУЖАЮЩЕЙ СРЕДЫ</v>
      </c>
      <c r="B436" s="253" t="str">
        <f>Прил.4!C357</f>
        <v>06</v>
      </c>
      <c r="C436" s="253"/>
      <c r="D436" s="253"/>
      <c r="E436" s="253"/>
      <c r="F436" s="254">
        <f>Прил.4!N357</f>
        <v>0</v>
      </c>
      <c r="G436" s="254">
        <f>Прил.4!O357</f>
        <v>0</v>
      </c>
      <c r="H436" s="254">
        <f>Прил.4!P357</f>
        <v>0</v>
      </c>
      <c r="I436" s="172" t="str">
        <f t="shared" si="9"/>
        <v xml:space="preserve"> </v>
      </c>
    </row>
    <row r="437" spans="1:10" s="80" customFormat="1" hidden="1" x14ac:dyDescent="0.2">
      <c r="A437" s="106" t="str">
        <f>Прил.4!A358</f>
        <v>Другие вопросы в области охраны окружающей среды</v>
      </c>
      <c r="B437" s="94" t="str">
        <f>Прил.4!C358</f>
        <v>06</v>
      </c>
      <c r="C437" s="94" t="str">
        <f>Прил.4!D358</f>
        <v>05</v>
      </c>
      <c r="D437" s="94"/>
      <c r="E437" s="94"/>
      <c r="F437" s="125">
        <f>Прил.4!N358</f>
        <v>0</v>
      </c>
      <c r="G437" s="125">
        <f>Прил.4!O358</f>
        <v>0</v>
      </c>
      <c r="H437" s="125">
        <f>Прил.4!P358</f>
        <v>0</v>
      </c>
      <c r="I437" s="172" t="str">
        <f t="shared" si="9"/>
        <v xml:space="preserve"> </v>
      </c>
    </row>
    <row r="438" spans="1:10" hidden="1" x14ac:dyDescent="0.2">
      <c r="A438" s="104" t="str">
        <f>Прил.4!A359</f>
        <v>Непрограммные расходы муниципального образования</v>
      </c>
      <c r="B438" s="69" t="str">
        <f>Прил.4!C359</f>
        <v>06</v>
      </c>
      <c r="C438" s="69" t="str">
        <f>Прил.4!D359</f>
        <v>05</v>
      </c>
      <c r="D438" s="69" t="s">
        <v>372</v>
      </c>
      <c r="E438" s="69"/>
      <c r="F438" s="121">
        <f>Прил.4!N359</f>
        <v>0</v>
      </c>
      <c r="G438" s="121">
        <f>Прил.4!O359</f>
        <v>0</v>
      </c>
      <c r="H438" s="121">
        <f>Прил.4!P359</f>
        <v>0</v>
      </c>
      <c r="I438" s="172" t="str">
        <f t="shared" si="9"/>
        <v xml:space="preserve"> </v>
      </c>
    </row>
    <row r="439" spans="1:10" hidden="1" x14ac:dyDescent="0.2">
      <c r="A439" s="104" t="str">
        <f>Прил.4!A360</f>
        <v>Проведение лабораторных исследований проб почвы с гигиенической оценкой результатов</v>
      </c>
      <c r="B439" s="69" t="str">
        <f>Прил.4!C360</f>
        <v>06</v>
      </c>
      <c r="C439" s="69" t="str">
        <f>Прил.4!D360</f>
        <v>05</v>
      </c>
      <c r="D439" s="69" t="s">
        <v>534</v>
      </c>
      <c r="E439" s="69"/>
      <c r="F439" s="121">
        <f>Прил.4!N360</f>
        <v>0</v>
      </c>
      <c r="G439" s="121">
        <f>Прил.4!O360</f>
        <v>0</v>
      </c>
      <c r="H439" s="121">
        <f>Прил.4!P360</f>
        <v>0</v>
      </c>
      <c r="I439" s="172" t="str">
        <f t="shared" si="9"/>
        <v xml:space="preserve"> </v>
      </c>
    </row>
    <row r="440" spans="1:10" hidden="1" x14ac:dyDescent="0.2">
      <c r="A440" s="104" t="str">
        <f>Прил.4!A361</f>
        <v>Закупка товаров, работ и услуг для обеспечения государственных (муниципальных) нужд</v>
      </c>
      <c r="B440" s="69" t="str">
        <f>Прил.4!C361</f>
        <v>06</v>
      </c>
      <c r="C440" s="69" t="str">
        <f>Прил.4!D361</f>
        <v>05</v>
      </c>
      <c r="D440" s="69" t="s">
        <v>534</v>
      </c>
      <c r="E440" s="69" t="s">
        <v>224</v>
      </c>
      <c r="F440" s="121">
        <f>Прил.4!N361</f>
        <v>0</v>
      </c>
      <c r="G440" s="121">
        <f>Прил.4!O361</f>
        <v>0</v>
      </c>
      <c r="H440" s="121">
        <f>Прил.4!P361</f>
        <v>0</v>
      </c>
      <c r="I440" s="172" t="str">
        <f t="shared" si="9"/>
        <v xml:space="preserve"> </v>
      </c>
    </row>
    <row r="441" spans="1:10" s="75" customFormat="1" hidden="1" x14ac:dyDescent="0.2">
      <c r="A441" s="105" t="str">
        <f>Прил.4!A362</f>
        <v>Иные закупки товаров, работ и услуг для обеспечения государственных (муниципальных) нужд</v>
      </c>
      <c r="B441" s="70" t="str">
        <f>Прил.4!C362</f>
        <v>06</v>
      </c>
      <c r="C441" s="70" t="str">
        <f>Прил.4!D362</f>
        <v>05</v>
      </c>
      <c r="D441" s="70" t="s">
        <v>534</v>
      </c>
      <c r="E441" s="70" t="s">
        <v>225</v>
      </c>
      <c r="F441" s="122">
        <f>Прил.4!N362</f>
        <v>0</v>
      </c>
      <c r="G441" s="122">
        <f>Прил.4!O362</f>
        <v>0</v>
      </c>
      <c r="H441" s="122">
        <f>Прил.4!P362</f>
        <v>0</v>
      </c>
      <c r="I441" s="172" t="str">
        <f t="shared" si="9"/>
        <v xml:space="preserve"> </v>
      </c>
    </row>
    <row r="442" spans="1:10" s="188" customFormat="1" ht="14.25" x14ac:dyDescent="0.2">
      <c r="A442" s="184" t="str">
        <f>Прил.4!A546</f>
        <v>ОБРАЗОВАНИЕ</v>
      </c>
      <c r="B442" s="185" t="str">
        <f>Прил.4!C546</f>
        <v>07</v>
      </c>
      <c r="C442" s="185"/>
      <c r="D442" s="185"/>
      <c r="E442" s="185"/>
      <c r="F442" s="197">
        <f>F443+F478+F462</f>
        <v>29825325.239999998</v>
      </c>
      <c r="G442" s="197">
        <f>G443+G478+G462</f>
        <v>641750</v>
      </c>
      <c r="H442" s="197">
        <f>H443+H478+H462</f>
        <v>641750</v>
      </c>
      <c r="I442" s="172">
        <f t="shared" si="9"/>
        <v>1</v>
      </c>
      <c r="J442" s="188">
        <f>F442/F10*100</f>
        <v>4.1367162926980097</v>
      </c>
    </row>
    <row r="443" spans="1:10" s="80" customFormat="1" x14ac:dyDescent="0.2">
      <c r="A443" s="93" t="str">
        <f>Прил.4!A547</f>
        <v>Дополнительное образование детей</v>
      </c>
      <c r="B443" s="94" t="str">
        <f>Прил.4!C547</f>
        <v>07</v>
      </c>
      <c r="C443" s="94" t="str">
        <f>Прил.4!D547</f>
        <v>03</v>
      </c>
      <c r="D443" s="94"/>
      <c r="E443" s="94"/>
      <c r="F443" s="125">
        <f>Прил.4!N547</f>
        <v>29173575.239999998</v>
      </c>
      <c r="G443" s="125">
        <f>Прил.4!O547</f>
        <v>0</v>
      </c>
      <c r="H443" s="125">
        <f>Прил.4!P547</f>
        <v>0</v>
      </c>
      <c r="I443" s="172">
        <f t="shared" si="9"/>
        <v>1</v>
      </c>
    </row>
    <row r="444" spans="1:10" x14ac:dyDescent="0.2">
      <c r="A444" s="64" t="str">
        <f>Прил.4!A548</f>
        <v>Муниципальная программа "Развитие культуры в сельском поселении Хатанга"</v>
      </c>
      <c r="B444" s="69" t="str">
        <f>Прил.4!C548</f>
        <v>07</v>
      </c>
      <c r="C444" s="69" t="str">
        <f>Прил.4!D548</f>
        <v>03</v>
      </c>
      <c r="D444" s="69" t="str">
        <f>Прил.4!E548</f>
        <v>0300000000</v>
      </c>
      <c r="E444" s="69"/>
      <c r="F444" s="121">
        <f>Прил.4!N548</f>
        <v>29173575.239999998</v>
      </c>
      <c r="G444" s="121">
        <f>Прил.4!O548</f>
        <v>0</v>
      </c>
      <c r="H444" s="121">
        <f>Прил.4!P548</f>
        <v>0</v>
      </c>
      <c r="I444" s="172">
        <f t="shared" si="9"/>
        <v>1</v>
      </c>
      <c r="J444" s="264">
        <f>29173.58+421.6+230.15</f>
        <v>29825.33</v>
      </c>
    </row>
    <row r="445" spans="1:10" x14ac:dyDescent="0.2">
      <c r="A445" s="64" t="str">
        <f>Прил.4!A549</f>
        <v>Подпрограмма "Искусство и народное творчество"</v>
      </c>
      <c r="B445" s="69" t="str">
        <f>Прил.4!C549</f>
        <v>07</v>
      </c>
      <c r="C445" s="69" t="str">
        <f>Прил.4!D549</f>
        <v>03</v>
      </c>
      <c r="D445" s="69" t="str">
        <f>Прил.4!E549</f>
        <v>0320000000</v>
      </c>
      <c r="E445" s="69"/>
      <c r="F445" s="121">
        <f>Прил.4!N549</f>
        <v>29173575.239999998</v>
      </c>
      <c r="G445" s="121">
        <f>Прил.4!O549</f>
        <v>0</v>
      </c>
      <c r="H445" s="121">
        <f>Прил.4!P549</f>
        <v>0</v>
      </c>
      <c r="I445" s="172">
        <f t="shared" si="9"/>
        <v>1</v>
      </c>
    </row>
    <row r="446" spans="1:10" ht="38.25" x14ac:dyDescent="0.2">
      <c r="A446" s="64" t="str">
        <f>Прил.4!A550</f>
        <v>Реализация полномочий органов местного самоуправления Таймырского Долгано-Ненецкого муниципального района по организации предоставления дополнительного образования в соответствии с заключенными соглашениями</v>
      </c>
      <c r="B446" s="69" t="str">
        <f>Прил.4!C550</f>
        <v>07</v>
      </c>
      <c r="C446" s="69" t="str">
        <f>Прил.4!D550</f>
        <v>03</v>
      </c>
      <c r="D446" s="69" t="str">
        <f>Прил.4!E550</f>
        <v>0320006010</v>
      </c>
      <c r="E446" s="69"/>
      <c r="F446" s="121">
        <f>Прил.4!N550</f>
        <v>29173575.239999998</v>
      </c>
      <c r="G446" s="121">
        <f>Прил.4!O550</f>
        <v>0</v>
      </c>
      <c r="H446" s="121">
        <f>Прил.4!P550</f>
        <v>0</v>
      </c>
      <c r="I446" s="172">
        <f t="shared" si="9"/>
        <v>1</v>
      </c>
    </row>
    <row r="447" spans="1:10" ht="38.25" x14ac:dyDescent="0.2">
      <c r="A447" s="64" t="str">
        <f>Прил.4!A551</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447" s="69" t="str">
        <f>Прил.4!C551</f>
        <v>07</v>
      </c>
      <c r="C447" s="69" t="str">
        <f>Прил.4!D551</f>
        <v>03</v>
      </c>
      <c r="D447" s="69" t="str">
        <f>Прил.4!E551</f>
        <v>0320006010</v>
      </c>
      <c r="E447" s="69" t="str">
        <f>Прил.4!F551</f>
        <v>100</v>
      </c>
      <c r="F447" s="121">
        <f>Прил.4!N551</f>
        <v>19864699.93</v>
      </c>
      <c r="G447" s="121">
        <f>Прил.4!O551</f>
        <v>0</v>
      </c>
      <c r="H447" s="121">
        <f>Прил.4!P551</f>
        <v>0</v>
      </c>
      <c r="I447" s="172">
        <f t="shared" si="9"/>
        <v>1</v>
      </c>
    </row>
    <row r="448" spans="1:10" s="75" customFormat="1" x14ac:dyDescent="0.2">
      <c r="A448" s="95" t="str">
        <f>Прил.4!A552</f>
        <v>Расходы на выплаты персоналу казенных учреждений</v>
      </c>
      <c r="B448" s="70" t="str">
        <f>Прил.4!C552</f>
        <v>07</v>
      </c>
      <c r="C448" s="70" t="str">
        <f>Прил.4!D552</f>
        <v>03</v>
      </c>
      <c r="D448" s="70" t="str">
        <f>Прил.4!E552</f>
        <v>0320006010</v>
      </c>
      <c r="E448" s="70" t="str">
        <f>Прил.4!F552</f>
        <v>110</v>
      </c>
      <c r="F448" s="122">
        <f>Прил.4!N552</f>
        <v>19864699.93</v>
      </c>
      <c r="G448" s="122">
        <f>Прил.4!O552</f>
        <v>0</v>
      </c>
      <c r="H448" s="122">
        <f>Прил.4!P552</f>
        <v>0</v>
      </c>
      <c r="I448" s="172">
        <f t="shared" si="9"/>
        <v>1</v>
      </c>
    </row>
    <row r="449" spans="1:9" x14ac:dyDescent="0.2">
      <c r="A449" s="64" t="str">
        <f>Прил.4!A553</f>
        <v>Закупка товаров, работ и услуг для обеспечения государственных (муниципальных) нужд</v>
      </c>
      <c r="B449" s="69" t="str">
        <f>Прил.4!C553</f>
        <v>07</v>
      </c>
      <c r="C449" s="69" t="str">
        <f>Прил.4!D553</f>
        <v>03</v>
      </c>
      <c r="D449" s="69" t="str">
        <f>Прил.4!E553</f>
        <v>0320006010</v>
      </c>
      <c r="E449" s="69" t="str">
        <f>Прил.4!F553</f>
        <v>200</v>
      </c>
      <c r="F449" s="121">
        <f>Прил.4!N553</f>
        <v>9308875.3100000005</v>
      </c>
      <c r="G449" s="121">
        <f>Прил.4!O553</f>
        <v>0</v>
      </c>
      <c r="H449" s="121">
        <f>Прил.4!P553</f>
        <v>0</v>
      </c>
      <c r="I449" s="172">
        <f t="shared" si="9"/>
        <v>1</v>
      </c>
    </row>
    <row r="450" spans="1:9" s="75" customFormat="1" ht="15.75" customHeight="1" x14ac:dyDescent="0.2">
      <c r="A450" s="95" t="str">
        <f>Прил.4!A554</f>
        <v xml:space="preserve">Иные закупки товаров, работ и услуг для обеспечения государственных (муниципальных) нужд
</v>
      </c>
      <c r="B450" s="70" t="str">
        <f>Прил.4!C554</f>
        <v>07</v>
      </c>
      <c r="C450" s="70" t="str">
        <f>Прил.4!D554</f>
        <v>03</v>
      </c>
      <c r="D450" s="70" t="str">
        <f>Прил.4!E554</f>
        <v>0320006010</v>
      </c>
      <c r="E450" s="70" t="str">
        <f>Прил.4!F554</f>
        <v>240</v>
      </c>
      <c r="F450" s="122">
        <f>Прил.4!N554</f>
        <v>9308875.3100000005</v>
      </c>
      <c r="G450" s="122">
        <f>Прил.4!O554</f>
        <v>0</v>
      </c>
      <c r="H450" s="122">
        <f>Прил.4!P554</f>
        <v>0</v>
      </c>
      <c r="I450" s="172">
        <f t="shared" si="9"/>
        <v>1</v>
      </c>
    </row>
    <row r="451" spans="1:9" hidden="1" x14ac:dyDescent="0.2">
      <c r="A451" s="104" t="str">
        <f>Прил.4!A555</f>
        <v>Иные бюджетные ассигнования</v>
      </c>
      <c r="B451" s="69" t="str">
        <f>Прил.4!C555</f>
        <v>07</v>
      </c>
      <c r="C451" s="69" t="str">
        <f>Прил.4!D555</f>
        <v>03</v>
      </c>
      <c r="D451" s="69" t="str">
        <f>Прил.4!E555</f>
        <v>0320006010</v>
      </c>
      <c r="E451" s="69" t="str">
        <f>Прил.4!F555</f>
        <v>800</v>
      </c>
      <c r="F451" s="121">
        <f>Прил.4!N555</f>
        <v>0</v>
      </c>
      <c r="G451" s="121">
        <f>Прил.4!O555</f>
        <v>0</v>
      </c>
      <c r="H451" s="121">
        <f>Прил.4!P555</f>
        <v>0</v>
      </c>
      <c r="I451" s="172" t="str">
        <f t="shared" si="9"/>
        <v xml:space="preserve"> </v>
      </c>
    </row>
    <row r="452" spans="1:9" s="75" customFormat="1" hidden="1" x14ac:dyDescent="0.2">
      <c r="A452" s="105" t="str">
        <f>Прил.4!A556</f>
        <v>Уплата налогов, сборов и иных платежей</v>
      </c>
      <c r="B452" s="70" t="str">
        <f>Прил.4!C556</f>
        <v>07</v>
      </c>
      <c r="C452" s="70" t="str">
        <f>Прил.4!D556</f>
        <v>03</v>
      </c>
      <c r="D452" s="70" t="str">
        <f>Прил.4!E556</f>
        <v>0320006010</v>
      </c>
      <c r="E452" s="70" t="str">
        <f>Прил.4!F556</f>
        <v>850</v>
      </c>
      <c r="F452" s="122">
        <f>Прил.4!N556</f>
        <v>0</v>
      </c>
      <c r="G452" s="122">
        <f>Прил.4!O556</f>
        <v>0</v>
      </c>
      <c r="H452" s="122">
        <f>Прил.4!P556</f>
        <v>0</v>
      </c>
      <c r="I452" s="172" t="str">
        <f t="shared" si="9"/>
        <v xml:space="preserve"> </v>
      </c>
    </row>
    <row r="453" spans="1:9" ht="27" hidden="1" customHeight="1" x14ac:dyDescent="0.2">
      <c r="A453" s="64" t="str">
        <f>Прил.4!A557</f>
        <v>Расходы на реализацию социально значимого проекта "Театр+музыка" в соответствии с договором пожертвования денежных средств ЗФ ПАО "ГМК "Норильский никель"</v>
      </c>
      <c r="B453" s="69" t="str">
        <f>Прил.4!C557</f>
        <v>07</v>
      </c>
      <c r="C453" s="69" t="str">
        <f>Прил.4!D557</f>
        <v>03</v>
      </c>
      <c r="D453" s="69" t="str">
        <f>Прил.4!E557</f>
        <v>0320006020</v>
      </c>
      <c r="E453" s="69"/>
      <c r="F453" s="121">
        <f>Прил.4!N557</f>
        <v>0</v>
      </c>
      <c r="G453" s="121">
        <f>Прил.4!O557</f>
        <v>0</v>
      </c>
      <c r="H453" s="121">
        <f>Прил.4!P557</f>
        <v>0</v>
      </c>
      <c r="I453" s="172" t="str">
        <f t="shared" si="9"/>
        <v xml:space="preserve"> </v>
      </c>
    </row>
    <row r="454" spans="1:9" hidden="1" x14ac:dyDescent="0.2">
      <c r="A454" s="104" t="str">
        <f>Прил.4!A558</f>
        <v>Закупка товаров, работ и услуг для обеспечения государственных (муниципальных) нужд</v>
      </c>
      <c r="B454" s="69" t="str">
        <f>Прил.4!C558</f>
        <v>07</v>
      </c>
      <c r="C454" s="69" t="str">
        <f>Прил.4!D558</f>
        <v>03</v>
      </c>
      <c r="D454" s="69" t="str">
        <f>Прил.4!E558</f>
        <v>0320006020</v>
      </c>
      <c r="E454" s="69" t="str">
        <f>Прил.4!F558</f>
        <v>200</v>
      </c>
      <c r="F454" s="121">
        <f>Прил.4!N558</f>
        <v>0</v>
      </c>
      <c r="G454" s="121">
        <f>Прил.4!O558</f>
        <v>0</v>
      </c>
      <c r="H454" s="121">
        <f>Прил.4!P558</f>
        <v>0</v>
      </c>
      <c r="I454" s="172" t="str">
        <f t="shared" si="9"/>
        <v xml:space="preserve"> </v>
      </c>
    </row>
    <row r="455" spans="1:9" s="75" customFormat="1" ht="25.5" hidden="1" x14ac:dyDescent="0.2">
      <c r="A455" s="105" t="str">
        <f>Прил.4!A559</f>
        <v xml:space="preserve">Иные закупки товаров, работ и услуг для обеспечения государственных (муниципальных) нужд
</v>
      </c>
      <c r="B455" s="70" t="str">
        <f>Прил.4!C559</f>
        <v>07</v>
      </c>
      <c r="C455" s="70" t="str">
        <f>Прил.4!D559</f>
        <v>03</v>
      </c>
      <c r="D455" s="70" t="str">
        <f>Прил.4!E559</f>
        <v>0320006020</v>
      </c>
      <c r="E455" s="70" t="str">
        <f>Прил.4!F559</f>
        <v>240</v>
      </c>
      <c r="F455" s="122">
        <f>Прил.4!N559</f>
        <v>0</v>
      </c>
      <c r="G455" s="122">
        <f>Прил.4!O559</f>
        <v>0</v>
      </c>
      <c r="H455" s="122">
        <f>Прил.4!P559</f>
        <v>0</v>
      </c>
      <c r="I455" s="172" t="str">
        <f t="shared" si="9"/>
        <v xml:space="preserve"> </v>
      </c>
    </row>
    <row r="456" spans="1:9" ht="51" hidden="1" x14ac:dyDescent="0.2">
      <c r="A456" s="104" t="str">
        <f>Прил.4!A560</f>
        <v>Расходы на финансовое обеспечение (возмещение) расходных обязательств муниципальных образований, связанных с увеличением с 1 июня 2022 года региональных выплат, по министерству финансов Красноярского края в рамках непрограммных расходов отдельных органов исполнительной власти</v>
      </c>
      <c r="B456" s="69" t="str">
        <f>Прил.4!C560</f>
        <v>07</v>
      </c>
      <c r="C456" s="69" t="str">
        <f>Прил.4!D560</f>
        <v>03</v>
      </c>
      <c r="D456" s="69" t="str">
        <f>Прил.4!E560</f>
        <v>0320010340</v>
      </c>
      <c r="E456" s="69"/>
      <c r="F456" s="121">
        <f>Прил.4!N560</f>
        <v>0</v>
      </c>
      <c r="G456" s="121">
        <f>Прил.4!O560</f>
        <v>0</v>
      </c>
      <c r="H456" s="121">
        <f>Прил.4!P560</f>
        <v>0</v>
      </c>
      <c r="I456" s="172" t="str">
        <f t="shared" si="9"/>
        <v xml:space="preserve"> </v>
      </c>
    </row>
    <row r="457" spans="1:9" ht="38.25" hidden="1" x14ac:dyDescent="0.2">
      <c r="A457" s="104" t="str">
        <f>Прил.4!A561</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457" s="69" t="str">
        <f>Прил.4!C561</f>
        <v>07</v>
      </c>
      <c r="C457" s="69" t="str">
        <f>Прил.4!D561</f>
        <v>03</v>
      </c>
      <c r="D457" s="69" t="str">
        <f>Прил.4!E561</f>
        <v>0320010340</v>
      </c>
      <c r="E457" s="69" t="str">
        <f>Прил.4!F561</f>
        <v>100</v>
      </c>
      <c r="F457" s="121">
        <f>Прил.4!N561</f>
        <v>0</v>
      </c>
      <c r="G457" s="121">
        <f>Прил.4!O561</f>
        <v>0</v>
      </c>
      <c r="H457" s="121">
        <f>Прил.4!P561</f>
        <v>0</v>
      </c>
      <c r="I457" s="172" t="str">
        <f t="shared" si="9"/>
        <v xml:space="preserve"> </v>
      </c>
    </row>
    <row r="458" spans="1:9" s="75" customFormat="1" hidden="1" x14ac:dyDescent="0.2">
      <c r="A458" s="105" t="str">
        <f>Прил.4!A562</f>
        <v>Расходы на выплаты персоналу казенных учреждений</v>
      </c>
      <c r="B458" s="70" t="str">
        <f>Прил.4!C562</f>
        <v>07</v>
      </c>
      <c r="C458" s="70" t="str">
        <f>Прил.4!D562</f>
        <v>03</v>
      </c>
      <c r="D458" s="70" t="str">
        <f>Прил.4!E562</f>
        <v>0320010340</v>
      </c>
      <c r="E458" s="70" t="str">
        <f>Прил.4!F562</f>
        <v>110</v>
      </c>
      <c r="F458" s="122">
        <f>Прил.4!N562</f>
        <v>0</v>
      </c>
      <c r="G458" s="122">
        <f>Прил.4!O562</f>
        <v>0</v>
      </c>
      <c r="H458" s="122">
        <f>Прил.4!P562</f>
        <v>0</v>
      </c>
      <c r="I458" s="172" t="str">
        <f t="shared" si="9"/>
        <v xml:space="preserve"> </v>
      </c>
    </row>
    <row r="459" spans="1:9" ht="39" hidden="1" customHeight="1" x14ac:dyDescent="0.2">
      <c r="A459" s="104" t="str">
        <f>Прил.4!A563</f>
        <v>Расходы на повышение оплаты труда отдельным категориям работников бюджетной сферы осуществляемые за счет иных дотаций, предоставляемых из краевого бюджета с установлением условий их предоставления</v>
      </c>
      <c r="B459" s="69" t="str">
        <f>Прил.4!C563</f>
        <v>07</v>
      </c>
      <c r="C459" s="69" t="str">
        <f>Прил.4!D563</f>
        <v>03</v>
      </c>
      <c r="D459" s="69" t="str">
        <f>Прил.4!E563</f>
        <v>0320009850</v>
      </c>
      <c r="E459" s="69"/>
      <c r="F459" s="121">
        <f>Прил.4!N563</f>
        <v>0</v>
      </c>
      <c r="G459" s="121">
        <f>Прил.4!O563</f>
        <v>0</v>
      </c>
      <c r="H459" s="121">
        <f>Прил.4!P563</f>
        <v>0</v>
      </c>
      <c r="I459" s="172" t="str">
        <f t="shared" si="9"/>
        <v xml:space="preserve"> </v>
      </c>
    </row>
    <row r="460" spans="1:9" ht="38.25" hidden="1" x14ac:dyDescent="0.2">
      <c r="A460" s="104" t="str">
        <f>Прил.4!A564</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460" s="69" t="str">
        <f>Прил.4!C564</f>
        <v>07</v>
      </c>
      <c r="C460" s="69" t="str">
        <f>Прил.4!D564</f>
        <v>03</v>
      </c>
      <c r="D460" s="69" t="str">
        <f>Прил.4!E564</f>
        <v>0320009850</v>
      </c>
      <c r="E460" s="69" t="str">
        <f>Прил.4!F564</f>
        <v>100</v>
      </c>
      <c r="F460" s="121">
        <f>Прил.4!N564</f>
        <v>0</v>
      </c>
      <c r="G460" s="121">
        <f>Прил.4!O564</f>
        <v>0</v>
      </c>
      <c r="H460" s="121">
        <f>Прил.4!P564</f>
        <v>0</v>
      </c>
      <c r="I460" s="172" t="str">
        <f t="shared" si="9"/>
        <v xml:space="preserve"> </v>
      </c>
    </row>
    <row r="461" spans="1:9" s="75" customFormat="1" hidden="1" x14ac:dyDescent="0.2">
      <c r="A461" s="105" t="str">
        <f>Прил.4!A565</f>
        <v>Расходы на выплаты персоналу казенных учреждений</v>
      </c>
      <c r="B461" s="70" t="str">
        <f>Прил.4!C565</f>
        <v>07</v>
      </c>
      <c r="C461" s="70" t="str">
        <f>Прил.4!D565</f>
        <v>03</v>
      </c>
      <c r="D461" s="70" t="str">
        <f>Прил.4!E565</f>
        <v>0320009850</v>
      </c>
      <c r="E461" s="70" t="str">
        <f>Прил.4!F565</f>
        <v>110</v>
      </c>
      <c r="F461" s="122">
        <f>Прил.4!N565</f>
        <v>0</v>
      </c>
      <c r="G461" s="122">
        <f>Прил.4!O565</f>
        <v>0</v>
      </c>
      <c r="H461" s="122">
        <f>Прил.4!P565</f>
        <v>0</v>
      </c>
      <c r="I461" s="172" t="str">
        <f t="shared" si="9"/>
        <v xml:space="preserve"> </v>
      </c>
    </row>
    <row r="462" spans="1:9" s="80" customFormat="1" x14ac:dyDescent="0.2">
      <c r="A462" s="152" t="str">
        <f>Прил.4!A364</f>
        <v>Профессиональная подготовка, переподготовка и повышение квалификации</v>
      </c>
      <c r="B462" s="153" t="str">
        <f>Прил.4!C426</f>
        <v>07</v>
      </c>
      <c r="C462" s="153" t="str">
        <f>Прил.4!D426</f>
        <v>05</v>
      </c>
      <c r="D462" s="153"/>
      <c r="E462" s="153"/>
      <c r="F462" s="125">
        <f>F463+F467+F471</f>
        <v>230150</v>
      </c>
      <c r="G462" s="125">
        <f>G463+G467+G471</f>
        <v>220150</v>
      </c>
      <c r="H462" s="125">
        <f>H463+H467+H471</f>
        <v>220150</v>
      </c>
      <c r="I462" s="172">
        <f t="shared" ref="I462:I525" si="12">IF(SUM(F462:H462)&gt;0,1," ")</f>
        <v>1</v>
      </c>
    </row>
    <row r="463" spans="1:9" x14ac:dyDescent="0.2">
      <c r="A463" s="154" t="str">
        <f>Прил.4!A426</f>
        <v>Подпрограмма "Культурное наследие"</v>
      </c>
      <c r="B463" s="155" t="str">
        <f>Прил.4!C426</f>
        <v>07</v>
      </c>
      <c r="C463" s="155" t="str">
        <f>Прил.4!D426</f>
        <v>05</v>
      </c>
      <c r="D463" s="155" t="str">
        <f>Прил.4!E426</f>
        <v>0310000000</v>
      </c>
      <c r="E463" s="155"/>
      <c r="F463" s="121">
        <f>Прил.4!N426</f>
        <v>16000</v>
      </c>
      <c r="G463" s="121">
        <f>Прил.4!O426</f>
        <v>16000</v>
      </c>
      <c r="H463" s="121">
        <f>Прил.4!P426</f>
        <v>16000</v>
      </c>
      <c r="I463" s="172">
        <f t="shared" si="12"/>
        <v>1</v>
      </c>
    </row>
    <row r="464" spans="1:9" x14ac:dyDescent="0.2">
      <c r="A464" s="154" t="str">
        <f>Прил.4!A427</f>
        <v>Центральный аппарат</v>
      </c>
      <c r="B464" s="155" t="str">
        <f>Прил.4!C427</f>
        <v>07</v>
      </c>
      <c r="C464" s="155" t="str">
        <f>Прил.4!D427</f>
        <v>05</v>
      </c>
      <c r="D464" s="155" t="str">
        <f>Прил.4!E427</f>
        <v>0310001030</v>
      </c>
      <c r="E464" s="155"/>
      <c r="F464" s="121">
        <f>Прил.4!N427</f>
        <v>16000</v>
      </c>
      <c r="G464" s="121">
        <f>Прил.4!O427</f>
        <v>16000</v>
      </c>
      <c r="H464" s="121">
        <f>Прил.4!P427</f>
        <v>16000</v>
      </c>
      <c r="I464" s="172">
        <f t="shared" si="12"/>
        <v>1</v>
      </c>
    </row>
    <row r="465" spans="1:9" x14ac:dyDescent="0.2">
      <c r="A465" s="154" t="str">
        <f>Прил.4!A428</f>
        <v>Закупка товаров, работ и услуг для обеспечения государственных (муниципальных) нужд</v>
      </c>
      <c r="B465" s="155" t="str">
        <f>Прил.4!C428</f>
        <v>07</v>
      </c>
      <c r="C465" s="155" t="str">
        <f>Прил.4!D428</f>
        <v>05</v>
      </c>
      <c r="D465" s="155" t="str">
        <f>Прил.4!E428</f>
        <v>0310001030</v>
      </c>
      <c r="E465" s="155" t="str">
        <f>Прил.4!F428</f>
        <v>200</v>
      </c>
      <c r="F465" s="121">
        <f>Прил.4!N428</f>
        <v>16000</v>
      </c>
      <c r="G465" s="121">
        <f>Прил.4!O428</f>
        <v>16000</v>
      </c>
      <c r="H465" s="121">
        <f>Прил.4!P428</f>
        <v>16000</v>
      </c>
      <c r="I465" s="172">
        <f t="shared" si="12"/>
        <v>1</v>
      </c>
    </row>
    <row r="466" spans="1:9" s="75" customFormat="1" ht="15" customHeight="1" x14ac:dyDescent="0.2">
      <c r="A466" s="156" t="str">
        <f>Прил.4!A429</f>
        <v xml:space="preserve">Иные закупки товаров, работ и услуг для обеспечения государственных (муниципальных) нужд
</v>
      </c>
      <c r="B466" s="157" t="str">
        <f>Прил.4!C429</f>
        <v>07</v>
      </c>
      <c r="C466" s="157" t="str">
        <f>Прил.4!D429</f>
        <v>05</v>
      </c>
      <c r="D466" s="157" t="str">
        <f>Прил.4!E429</f>
        <v>0310001030</v>
      </c>
      <c r="E466" s="157" t="str">
        <f>Прил.4!F429</f>
        <v>240</v>
      </c>
      <c r="F466" s="122">
        <f>Прил.4!N429</f>
        <v>16000</v>
      </c>
      <c r="G466" s="122">
        <f>Прил.4!O429</f>
        <v>16000</v>
      </c>
      <c r="H466" s="122">
        <f>Прил.4!P429</f>
        <v>16000</v>
      </c>
      <c r="I466" s="172">
        <f t="shared" si="12"/>
        <v>1</v>
      </c>
    </row>
    <row r="467" spans="1:9" x14ac:dyDescent="0.2">
      <c r="A467" s="158" t="str">
        <f>Прил.4!A568</f>
        <v>Подпрограмма "Искусство и народное творчество"</v>
      </c>
      <c r="B467" s="155" t="str">
        <f>Прил.4!C568</f>
        <v>07</v>
      </c>
      <c r="C467" s="155" t="str">
        <f>Прил.4!D568</f>
        <v>05</v>
      </c>
      <c r="D467" s="155" t="str">
        <f>Прил.4!E568</f>
        <v>0320000000</v>
      </c>
      <c r="E467" s="155"/>
      <c r="F467" s="121">
        <f>Прил.4!N568</f>
        <v>10000</v>
      </c>
      <c r="G467" s="121">
        <f>Прил.4!O568</f>
        <v>0</v>
      </c>
      <c r="H467" s="121">
        <f>Прил.4!P568</f>
        <v>0</v>
      </c>
      <c r="I467" s="172">
        <f t="shared" si="12"/>
        <v>1</v>
      </c>
    </row>
    <row r="468" spans="1:9" ht="38.25" x14ac:dyDescent="0.2">
      <c r="A468" s="158" t="str">
        <f>Прил.4!A569</f>
        <v>Реализация полномочий органов местного самоуправления Таймырского Долгано-Ненецкого муниципального района по организации предоставления дополнительного образования в соответствии с заключенными соглашениями</v>
      </c>
      <c r="B468" s="155" t="str">
        <f>Прил.4!C569</f>
        <v>07</v>
      </c>
      <c r="C468" s="155" t="str">
        <f>Прил.4!D569</f>
        <v>05</v>
      </c>
      <c r="D468" s="155" t="str">
        <f>Прил.4!E569</f>
        <v>0320006010</v>
      </c>
      <c r="E468" s="155"/>
      <c r="F468" s="121">
        <f>Прил.4!N569</f>
        <v>10000</v>
      </c>
      <c r="G468" s="121">
        <f>Прил.4!O569</f>
        <v>0</v>
      </c>
      <c r="H468" s="121">
        <f>Прил.4!P569</f>
        <v>0</v>
      </c>
      <c r="I468" s="172">
        <f t="shared" si="12"/>
        <v>1</v>
      </c>
    </row>
    <row r="469" spans="1:9" x14ac:dyDescent="0.2">
      <c r="A469" s="158" t="str">
        <f>Прил.4!A570</f>
        <v>Закупка товаров, работ и услуг для обеспечения государственных (муниципальных) нужд</v>
      </c>
      <c r="B469" s="155" t="str">
        <f>Прил.4!C570</f>
        <v>07</v>
      </c>
      <c r="C469" s="155" t="str">
        <f>Прил.4!D570</f>
        <v>05</v>
      </c>
      <c r="D469" s="155" t="str">
        <f>Прил.4!E570</f>
        <v>0320006010</v>
      </c>
      <c r="E469" s="155" t="str">
        <f>Прил.4!F570</f>
        <v>200</v>
      </c>
      <c r="F469" s="121">
        <f>Прил.4!N570</f>
        <v>10000</v>
      </c>
      <c r="G469" s="121">
        <f>Прил.4!O570</f>
        <v>0</v>
      </c>
      <c r="H469" s="121">
        <f>Прил.4!P570</f>
        <v>0</v>
      </c>
      <c r="I469" s="172">
        <f t="shared" si="12"/>
        <v>1</v>
      </c>
    </row>
    <row r="470" spans="1:9" s="75" customFormat="1" ht="13.5" customHeight="1" x14ac:dyDescent="0.2">
      <c r="A470" s="156" t="str">
        <f>Прил.4!A571</f>
        <v xml:space="preserve">Иные закупки товаров, работ и услуг для обеспечения государственных (муниципальных) нужд
</v>
      </c>
      <c r="B470" s="157" t="str">
        <f>Прил.4!C571</f>
        <v>07</v>
      </c>
      <c r="C470" s="157" t="str">
        <f>Прил.4!D571</f>
        <v>05</v>
      </c>
      <c r="D470" s="157" t="str">
        <f>Прил.4!E571</f>
        <v>0320006010</v>
      </c>
      <c r="E470" s="157" t="str">
        <f>Прил.4!F571</f>
        <v>240</v>
      </c>
      <c r="F470" s="122">
        <f>Прил.4!N571</f>
        <v>10000</v>
      </c>
      <c r="G470" s="122">
        <f>Прил.4!O571</f>
        <v>0</v>
      </c>
      <c r="H470" s="122">
        <f>Прил.4!P571</f>
        <v>0</v>
      </c>
      <c r="I470" s="172">
        <f t="shared" si="12"/>
        <v>1</v>
      </c>
    </row>
    <row r="471" spans="1:9" ht="15.75" customHeight="1" x14ac:dyDescent="0.2">
      <c r="A471" s="154" t="str">
        <f>Прил.4!A365</f>
        <v>Непрограммные расходы муниципального образования</v>
      </c>
      <c r="B471" s="69" t="str">
        <f>Прил.4!C365</f>
        <v>07</v>
      </c>
      <c r="C471" s="69" t="str">
        <f>Прил.4!D365</f>
        <v>05</v>
      </c>
      <c r="D471" s="69" t="str">
        <f>Прил.4!E365</f>
        <v>9400000000</v>
      </c>
      <c r="E471" s="69"/>
      <c r="F471" s="121">
        <f>F472+F475</f>
        <v>204150</v>
      </c>
      <c r="G471" s="121">
        <f>G472+G475</f>
        <v>204150</v>
      </c>
      <c r="H471" s="121">
        <f>H472+H475</f>
        <v>204150</v>
      </c>
      <c r="I471" s="172">
        <f t="shared" si="12"/>
        <v>1</v>
      </c>
    </row>
    <row r="472" spans="1:9" x14ac:dyDescent="0.2">
      <c r="A472" s="104" t="str">
        <f>Прил.4!A366</f>
        <v>Центральный аппарат</v>
      </c>
      <c r="B472" s="69" t="str">
        <f>Прил.4!C366</f>
        <v>07</v>
      </c>
      <c r="C472" s="69" t="str">
        <f>Прил.4!D366</f>
        <v>05</v>
      </c>
      <c r="D472" s="69" t="str">
        <f>Прил.4!E366</f>
        <v>9400001030</v>
      </c>
      <c r="E472" s="69"/>
      <c r="F472" s="121">
        <f>Прил.4!N366+Прил.4!N695+Прил.4!N622+Прил.4!N419</f>
        <v>159650</v>
      </c>
      <c r="G472" s="121">
        <f>Прил.4!O366+Прил.4!O695+Прил.4!O622+Прил.4!O419</f>
        <v>159650</v>
      </c>
      <c r="H472" s="121">
        <f>Прил.4!P366+Прил.4!P695+Прил.4!P622+Прил.4!P419</f>
        <v>159650</v>
      </c>
      <c r="I472" s="172">
        <f t="shared" si="12"/>
        <v>1</v>
      </c>
    </row>
    <row r="473" spans="1:9" x14ac:dyDescent="0.2">
      <c r="A473" s="104" t="str">
        <f>Прил.4!A367</f>
        <v>Закупка товаров, работ и услуг для обеспечения государственных (муниципальных) нужд</v>
      </c>
      <c r="B473" s="69" t="str">
        <f>Прил.4!C367</f>
        <v>07</v>
      </c>
      <c r="C473" s="69" t="str">
        <f>Прил.4!D367</f>
        <v>05</v>
      </c>
      <c r="D473" s="69" t="str">
        <f>Прил.4!E367</f>
        <v>9400001030</v>
      </c>
      <c r="E473" s="69" t="str">
        <f>Прил.4!F367</f>
        <v>200</v>
      </c>
      <c r="F473" s="121">
        <f>Прил.4!N367+Прил.4!N696+Прил.4!N623+Прил.4!N420</f>
        <v>159650</v>
      </c>
      <c r="G473" s="121">
        <f>Прил.4!O367+Прил.4!O696+Прил.4!O623+Прил.4!O420</f>
        <v>159650</v>
      </c>
      <c r="H473" s="121">
        <f>Прил.4!P367+Прил.4!P696+Прил.4!P623+Прил.4!P420</f>
        <v>159650</v>
      </c>
      <c r="I473" s="172">
        <f t="shared" si="12"/>
        <v>1</v>
      </c>
    </row>
    <row r="474" spans="1:9" s="75" customFormat="1" ht="15" customHeight="1" x14ac:dyDescent="0.2">
      <c r="A474" s="95" t="str">
        <f>Прил.4!A368</f>
        <v xml:space="preserve">Иные закупки товаров, работ и услуг для обеспечения государственных (муниципальных) нужд
</v>
      </c>
      <c r="B474" s="70" t="str">
        <f>Прил.4!C368</f>
        <v>07</v>
      </c>
      <c r="C474" s="70" t="str">
        <f>Прил.4!D368</f>
        <v>05</v>
      </c>
      <c r="D474" s="70" t="str">
        <f>Прил.4!E368</f>
        <v>9400001030</v>
      </c>
      <c r="E474" s="70" t="str">
        <f>Прил.4!F368</f>
        <v>240</v>
      </c>
      <c r="F474" s="122">
        <f>Прил.4!N368+Прил.4!N697+Прил.4!N624+Прил.4!N421</f>
        <v>159650</v>
      </c>
      <c r="G474" s="122">
        <f>Прил.4!O368+Прил.4!O697+Прил.4!O624+Прил.4!O421</f>
        <v>159650</v>
      </c>
      <c r="H474" s="122">
        <f>Прил.4!P368+Прил.4!P697+Прил.4!P624+Прил.4!P421</f>
        <v>159650</v>
      </c>
      <c r="I474" s="172">
        <f t="shared" si="12"/>
        <v>1</v>
      </c>
    </row>
    <row r="475" spans="1:9" ht="39" customHeight="1" x14ac:dyDescent="0.2">
      <c r="A475" s="104" t="str">
        <f>Прил.4!A369</f>
        <v>Расходы на содержание муниципального казенного учреждения осуществляющего организацию и ведение бухгалтерского учета и отчетности, информационно-техническое и административно-хозяйственное обеспечение деятельности муниципальных учреждений поселения</v>
      </c>
      <c r="B475" s="69" t="str">
        <f>Прил.4!C369</f>
        <v>07</v>
      </c>
      <c r="C475" s="69" t="str">
        <f>Прил.4!D369</f>
        <v>05</v>
      </c>
      <c r="D475" s="69" t="str">
        <f>Прил.4!E369</f>
        <v>9400001060</v>
      </c>
      <c r="E475" s="69"/>
      <c r="F475" s="121">
        <f>Прил.4!N369</f>
        <v>44500</v>
      </c>
      <c r="G475" s="121">
        <f>Прил.4!O369</f>
        <v>44500</v>
      </c>
      <c r="H475" s="121">
        <f>Прил.4!P369</f>
        <v>44500</v>
      </c>
      <c r="I475" s="172">
        <f t="shared" si="12"/>
        <v>1</v>
      </c>
    </row>
    <row r="476" spans="1:9" x14ac:dyDescent="0.2">
      <c r="A476" s="104" t="str">
        <f>Прил.4!A370</f>
        <v>Закупка товаров, работ и услуг для обеспечения государственных (муниципальных) нужд</v>
      </c>
      <c r="B476" s="69" t="str">
        <f>Прил.4!C370</f>
        <v>07</v>
      </c>
      <c r="C476" s="69" t="str">
        <f>Прил.4!D370</f>
        <v>05</v>
      </c>
      <c r="D476" s="69" t="str">
        <f>Прил.4!E370</f>
        <v>9400001060</v>
      </c>
      <c r="E476" s="69" t="str">
        <f>Прил.4!F370</f>
        <v>200</v>
      </c>
      <c r="F476" s="121">
        <f>Прил.4!N370</f>
        <v>44500</v>
      </c>
      <c r="G476" s="121">
        <f>Прил.4!O370</f>
        <v>44500</v>
      </c>
      <c r="H476" s="121">
        <f>Прил.4!P370</f>
        <v>44500</v>
      </c>
      <c r="I476" s="172">
        <f t="shared" si="12"/>
        <v>1</v>
      </c>
    </row>
    <row r="477" spans="1:9" s="75" customFormat="1" ht="13.5" customHeight="1" x14ac:dyDescent="0.2">
      <c r="A477" s="95" t="str">
        <f>Прил.4!A371</f>
        <v xml:space="preserve">Иные закупки товаров, работ и услуг для обеспечения государственных (муниципальных) нужд
</v>
      </c>
      <c r="B477" s="70" t="str">
        <f>Прил.4!C371</f>
        <v>07</v>
      </c>
      <c r="C477" s="70" t="str">
        <f>Прил.4!D371</f>
        <v>05</v>
      </c>
      <c r="D477" s="70" t="str">
        <f>Прил.4!E371</f>
        <v>9400001060</v>
      </c>
      <c r="E477" s="70" t="str">
        <f>Прил.4!F371</f>
        <v>240</v>
      </c>
      <c r="F477" s="122">
        <f>Прил.4!N371</f>
        <v>44500</v>
      </c>
      <c r="G477" s="122">
        <f>Прил.4!O371</f>
        <v>44500</v>
      </c>
      <c r="H477" s="122">
        <f>Прил.4!P371</f>
        <v>44500</v>
      </c>
      <c r="I477" s="172">
        <f t="shared" si="12"/>
        <v>1</v>
      </c>
    </row>
    <row r="478" spans="1:9" s="80" customFormat="1" x14ac:dyDescent="0.2">
      <c r="A478" s="93" t="str">
        <f>Прил.4!A430</f>
        <v>Молодежная политика</v>
      </c>
      <c r="B478" s="94" t="str">
        <f>Прил.4!C430</f>
        <v>07</v>
      </c>
      <c r="C478" s="94" t="str">
        <f>Прил.4!D430</f>
        <v>07</v>
      </c>
      <c r="D478" s="94"/>
      <c r="E478" s="94"/>
      <c r="F478" s="125">
        <f>Прил.4!N430</f>
        <v>421600</v>
      </c>
      <c r="G478" s="125">
        <f>Прил.4!O430</f>
        <v>421600</v>
      </c>
      <c r="H478" s="125">
        <f>Прил.4!P430</f>
        <v>421600</v>
      </c>
      <c r="I478" s="172">
        <f t="shared" si="12"/>
        <v>1</v>
      </c>
    </row>
    <row r="479" spans="1:9" ht="13.5" customHeight="1" x14ac:dyDescent="0.2">
      <c r="A479" s="64" t="str">
        <f>Прил.4!A431</f>
        <v>Муниципальная программа "Развитие молодежной политики на территории сельского поселения Хатанга"</v>
      </c>
      <c r="B479" s="69" t="str">
        <f>Прил.4!C431</f>
        <v>07</v>
      </c>
      <c r="C479" s="69" t="str">
        <f>Прил.4!D431</f>
        <v>07</v>
      </c>
      <c r="D479" s="69" t="str">
        <f>Прил.4!E431</f>
        <v>0500000000</v>
      </c>
      <c r="E479" s="69"/>
      <c r="F479" s="121">
        <f>Прил.4!N431</f>
        <v>421600</v>
      </c>
      <c r="G479" s="121">
        <f>Прил.4!O431</f>
        <v>421600</v>
      </c>
      <c r="H479" s="121">
        <f>Прил.4!P431</f>
        <v>421600</v>
      </c>
      <c r="I479" s="172">
        <f t="shared" si="12"/>
        <v>1</v>
      </c>
    </row>
    <row r="480" spans="1:9" x14ac:dyDescent="0.2">
      <c r="A480" s="64" t="str">
        <f>Прил.4!A432</f>
        <v>Проведение мероприятий для детей и молодежи</v>
      </c>
      <c r="B480" s="69" t="str">
        <f>Прил.4!C432</f>
        <v>07</v>
      </c>
      <c r="C480" s="69" t="str">
        <f>Прил.4!D432</f>
        <v>07</v>
      </c>
      <c r="D480" s="69" t="str">
        <f>Прил.4!E432</f>
        <v>0500015010</v>
      </c>
      <c r="E480" s="69"/>
      <c r="F480" s="121">
        <f>Прил.4!N432</f>
        <v>421600</v>
      </c>
      <c r="G480" s="121">
        <f>Прил.4!O432</f>
        <v>421600</v>
      </c>
      <c r="H480" s="121">
        <f>Прил.4!P432</f>
        <v>421600</v>
      </c>
      <c r="I480" s="172">
        <f t="shared" si="12"/>
        <v>1</v>
      </c>
    </row>
    <row r="481" spans="1:10" x14ac:dyDescent="0.2">
      <c r="A481" s="64" t="str">
        <f>Прил.4!A433</f>
        <v>Закупка товаров, работ и услуг для обеспечения государственных (муниципальных) нужд</v>
      </c>
      <c r="B481" s="69" t="str">
        <f>Прил.4!C433</f>
        <v>07</v>
      </c>
      <c r="C481" s="69" t="str">
        <f>Прил.4!D433</f>
        <v>07</v>
      </c>
      <c r="D481" s="69" t="str">
        <f>Прил.4!E433</f>
        <v>0500015010</v>
      </c>
      <c r="E481" s="69" t="str">
        <f>Прил.4!F433</f>
        <v>200</v>
      </c>
      <c r="F481" s="121">
        <f>Прил.4!N433</f>
        <v>421600</v>
      </c>
      <c r="G481" s="121">
        <f>Прил.4!O433</f>
        <v>421600</v>
      </c>
      <c r="H481" s="121">
        <f>Прил.4!P433</f>
        <v>421600</v>
      </c>
      <c r="I481" s="172">
        <f t="shared" si="12"/>
        <v>1</v>
      </c>
    </row>
    <row r="482" spans="1:10" s="75" customFormat="1" ht="13.5" customHeight="1" x14ac:dyDescent="0.2">
      <c r="A482" s="95" t="str">
        <f>Прил.4!A434</f>
        <v xml:space="preserve">Иные закупки товаров, работ и услуг для обеспечения государственных (муниципальных) нужд
</v>
      </c>
      <c r="B482" s="70" t="str">
        <f>Прил.4!C434</f>
        <v>07</v>
      </c>
      <c r="C482" s="70" t="str">
        <f>Прил.4!D434</f>
        <v>07</v>
      </c>
      <c r="D482" s="70" t="str">
        <f>Прил.4!E434</f>
        <v>0500015010</v>
      </c>
      <c r="E482" s="70" t="str">
        <f>Прил.4!F434</f>
        <v>240</v>
      </c>
      <c r="F482" s="122">
        <f>Прил.4!N434</f>
        <v>421600</v>
      </c>
      <c r="G482" s="122">
        <f>Прил.4!O434</f>
        <v>421600</v>
      </c>
      <c r="H482" s="122">
        <f>Прил.4!P434</f>
        <v>421600</v>
      </c>
      <c r="I482" s="172">
        <f t="shared" si="12"/>
        <v>1</v>
      </c>
    </row>
    <row r="483" spans="1:10" s="188" customFormat="1" ht="14.25" x14ac:dyDescent="0.2">
      <c r="A483" s="199" t="str">
        <f>Прил.4!A435</f>
        <v>КУЛЬТУРА, КИНЕМАТОГРАФИЯ</v>
      </c>
      <c r="B483" s="190" t="str">
        <f>Прил.4!C435</f>
        <v>08</v>
      </c>
      <c r="C483" s="190"/>
      <c r="D483" s="185"/>
      <c r="E483" s="185"/>
      <c r="F483" s="197">
        <f>F484+F563</f>
        <v>243210552.5</v>
      </c>
      <c r="G483" s="197">
        <f>G484+G563</f>
        <v>202129271.97</v>
      </c>
      <c r="H483" s="197">
        <f>H484+H563</f>
        <v>193312572.37</v>
      </c>
      <c r="I483" s="172">
        <f t="shared" si="12"/>
        <v>1</v>
      </c>
      <c r="J483" s="188">
        <f>F483/F10*100</f>
        <v>33.732844386002597</v>
      </c>
    </row>
    <row r="484" spans="1:10" s="80" customFormat="1" x14ac:dyDescent="0.2">
      <c r="A484" s="152" t="str">
        <f>Прил.4!A436</f>
        <v>Культура</v>
      </c>
      <c r="B484" s="153" t="str">
        <f>Прил.4!C436</f>
        <v>08</v>
      </c>
      <c r="C484" s="153" t="str">
        <f>Прил.4!D436</f>
        <v>01</v>
      </c>
      <c r="D484" s="94"/>
      <c r="E484" s="94"/>
      <c r="F484" s="125">
        <f>F485+F559</f>
        <v>223225781.74000001</v>
      </c>
      <c r="G484" s="125">
        <f>G485+G559</f>
        <v>193069074.84999999</v>
      </c>
      <c r="H484" s="125">
        <f>H485+H559</f>
        <v>184252375.25</v>
      </c>
      <c r="I484" s="172">
        <f t="shared" si="12"/>
        <v>1</v>
      </c>
    </row>
    <row r="485" spans="1:10" x14ac:dyDescent="0.2">
      <c r="A485" s="154" t="str">
        <f>Прил.4!A437</f>
        <v>Муниципальная программа "Развитие культуры и туризма  в сельском поселении Хатанга"</v>
      </c>
      <c r="B485" s="155" t="str">
        <f>Прил.4!C437</f>
        <v>08</v>
      </c>
      <c r="C485" s="155" t="str">
        <f>Прил.4!D437</f>
        <v>01</v>
      </c>
      <c r="D485" s="69" t="str">
        <f>Прил.4!E437</f>
        <v>0300000000</v>
      </c>
      <c r="E485" s="69"/>
      <c r="F485" s="121">
        <f>F486</f>
        <v>223225781.74000001</v>
      </c>
      <c r="G485" s="121">
        <f>G486</f>
        <v>193069074.84999999</v>
      </c>
      <c r="H485" s="121">
        <f>H486</f>
        <v>184252375.25</v>
      </c>
      <c r="I485" s="172">
        <f t="shared" si="12"/>
        <v>1</v>
      </c>
    </row>
    <row r="486" spans="1:10" x14ac:dyDescent="0.2">
      <c r="A486" s="154" t="str">
        <f>Прил.4!A438</f>
        <v>Подпрограмма "Культурное наследие"</v>
      </c>
      <c r="B486" s="155" t="str">
        <f>Прил.4!C438</f>
        <v>08</v>
      </c>
      <c r="C486" s="155" t="str">
        <f>Прил.4!D438</f>
        <v>01</v>
      </c>
      <c r="D486" s="69" t="str">
        <f>Прил.4!E438</f>
        <v>0310000000</v>
      </c>
      <c r="E486" s="69"/>
      <c r="F486" s="121">
        <f>F487+F490+F496+F499+F502+F508+F514+F517+F529+F532+F523+F526+F493+F553+F538+F556+F541+F544+F535+F505+F511+F522+F547+F550</f>
        <v>223225781.74000001</v>
      </c>
      <c r="G486" s="121">
        <f>G487+G490+G496+G499+G502+G508+G514+G517+G529+G532+G523+G526+G493+G553+G538+G556+G541+G544+G535+G505+G511+G522+G547+G550</f>
        <v>193069074.84999999</v>
      </c>
      <c r="H486" s="121">
        <f>H487+H490+H496+H499+H502+H508+H514+H517+H529+H532+H523+H526+H493+H553+H538+H556+H541+H544+H535+H505+H511</f>
        <v>184252375.25</v>
      </c>
      <c r="I486" s="172">
        <f t="shared" si="12"/>
        <v>1</v>
      </c>
    </row>
    <row r="487" spans="1:10" ht="43.5" hidden="1" customHeight="1" x14ac:dyDescent="0.2">
      <c r="A487" s="64" t="str">
        <f>Прил.4!A439</f>
        <v>Проведение мероприятий, связанных с выполнением плана первоочередных мероприятий по улучшению среды проживания и повышения качества жизни в населенных пунктах муниципального образования «Сельское поселение Хатанга»</v>
      </c>
      <c r="B487" s="69" t="str">
        <f>Прил.4!C439</f>
        <v>08</v>
      </c>
      <c r="C487" s="69" t="str">
        <f>Прил.4!D439</f>
        <v>01</v>
      </c>
      <c r="D487" s="69" t="str">
        <f>Прил.4!E439</f>
        <v>0310003030</v>
      </c>
      <c r="E487" s="69"/>
      <c r="F487" s="121">
        <f>Прил.4!N439+Прил.4!N575</f>
        <v>0</v>
      </c>
      <c r="G487" s="121">
        <f>Прил.4!O439</f>
        <v>0</v>
      </c>
      <c r="H487" s="121">
        <f>Прил.4!P439</f>
        <v>0</v>
      </c>
      <c r="I487" s="172" t="str">
        <f t="shared" si="12"/>
        <v xml:space="preserve"> </v>
      </c>
    </row>
    <row r="488" spans="1:10" ht="15" hidden="1" customHeight="1" x14ac:dyDescent="0.2">
      <c r="A488" s="64" t="str">
        <f>Прил.4!A440</f>
        <v>Предоставление субсидий бюджетным, автономным учреждениям и иным некоммерческим организациям</v>
      </c>
      <c r="B488" s="69" t="str">
        <f>Прил.4!C440</f>
        <v>08</v>
      </c>
      <c r="C488" s="69" t="str">
        <f>Прил.4!D440</f>
        <v>01</v>
      </c>
      <c r="D488" s="69" t="str">
        <f>Прил.4!E440</f>
        <v>0310003030</v>
      </c>
      <c r="E488" s="69" t="str">
        <f>Прил.4!F440</f>
        <v>600</v>
      </c>
      <c r="F488" s="121">
        <f>Прил.4!N440+Прил.4!N576</f>
        <v>0</v>
      </c>
      <c r="G488" s="121">
        <f>Прил.4!O440</f>
        <v>0</v>
      </c>
      <c r="H488" s="121">
        <f>Прил.4!P440</f>
        <v>0</v>
      </c>
      <c r="I488" s="172" t="str">
        <f t="shared" si="12"/>
        <v xml:space="preserve"> </v>
      </c>
    </row>
    <row r="489" spans="1:10" s="75" customFormat="1" hidden="1" x14ac:dyDescent="0.2">
      <c r="A489" s="95" t="str">
        <f>Прил.4!A441</f>
        <v>Субсидии бюджетным учреждениям</v>
      </c>
      <c r="B489" s="70" t="str">
        <f>Прил.4!C441</f>
        <v>08</v>
      </c>
      <c r="C489" s="70" t="str">
        <f>Прил.4!D441</f>
        <v>01</v>
      </c>
      <c r="D489" s="70" t="str">
        <f>Прил.4!E441</f>
        <v>0310003030</v>
      </c>
      <c r="E489" s="70" t="str">
        <f>Прил.4!F441</f>
        <v>610</v>
      </c>
      <c r="F489" s="122">
        <f>Прил.4!N441+Прил.4!N577</f>
        <v>0</v>
      </c>
      <c r="G489" s="122">
        <f>Прил.4!O441+Прил.4!O577</f>
        <v>0</v>
      </c>
      <c r="H489" s="122">
        <f>Прил.4!P441+Прил.4!P577</f>
        <v>0</v>
      </c>
      <c r="I489" s="172" t="str">
        <f t="shared" si="12"/>
        <v xml:space="preserve"> </v>
      </c>
    </row>
    <row r="490" spans="1:10" ht="51.75" customHeight="1" x14ac:dyDescent="0.2">
      <c r="A490" s="64" t="str">
        <f>Прил.4!A442</f>
        <v>Реализация полномочий органов местного самоуправления Таймырского Долгано-Ненецкого муниципального района по организации библиотечного обслуживания населения, комплектованию и обеспечению сохранности библиотечных фондов библиотек поселений в соответствии с заключенными соглашениями</v>
      </c>
      <c r="B490" s="69" t="str">
        <f>Прил.4!C442</f>
        <v>08</v>
      </c>
      <c r="C490" s="69" t="str">
        <f>Прил.4!D442</f>
        <v>01</v>
      </c>
      <c r="D490" s="69" t="str">
        <f>Прил.4!E442</f>
        <v>0310006070</v>
      </c>
      <c r="E490" s="69"/>
      <c r="F490" s="121">
        <f>Прил.4!N442</f>
        <v>31531982.43</v>
      </c>
      <c r="G490" s="121">
        <f>Прил.4!O442</f>
        <v>0</v>
      </c>
      <c r="H490" s="121">
        <f>Прил.4!P442</f>
        <v>0</v>
      </c>
      <c r="I490" s="172">
        <f t="shared" si="12"/>
        <v>1</v>
      </c>
    </row>
    <row r="491" spans="1:10" ht="15" customHeight="1" x14ac:dyDescent="0.2">
      <c r="A491" s="64" t="str">
        <f>Прил.4!A443</f>
        <v>Предоставление субсидий бюджетным, автономным учреждениям и иным некоммерческим организациям</v>
      </c>
      <c r="B491" s="69" t="str">
        <f>Прил.4!C443</f>
        <v>08</v>
      </c>
      <c r="C491" s="69" t="str">
        <f>Прил.4!D443</f>
        <v>01</v>
      </c>
      <c r="D491" s="69" t="str">
        <f>Прил.4!E443</f>
        <v>0310006070</v>
      </c>
      <c r="E491" s="69" t="str">
        <f>Прил.4!F443</f>
        <v>600</v>
      </c>
      <c r="F491" s="121">
        <f>Прил.4!N443</f>
        <v>31531982.43</v>
      </c>
      <c r="G491" s="121">
        <f>Прил.4!O443</f>
        <v>0</v>
      </c>
      <c r="H491" s="121">
        <f>Прил.4!P443</f>
        <v>0</v>
      </c>
      <c r="I491" s="172">
        <f t="shared" si="12"/>
        <v>1</v>
      </c>
    </row>
    <row r="492" spans="1:10" s="75" customFormat="1" x14ac:dyDescent="0.2">
      <c r="A492" s="95" t="str">
        <f>Прил.4!A444</f>
        <v>Субсидии бюджетным учреждениям</v>
      </c>
      <c r="B492" s="70" t="str">
        <f>Прил.4!C444</f>
        <v>08</v>
      </c>
      <c r="C492" s="70" t="str">
        <f>Прил.4!D444</f>
        <v>01</v>
      </c>
      <c r="D492" s="70" t="str">
        <f>Прил.4!E444</f>
        <v>0310006070</v>
      </c>
      <c r="E492" s="70" t="str">
        <f>Прил.4!F444</f>
        <v>610</v>
      </c>
      <c r="F492" s="122">
        <f>Прил.4!N444</f>
        <v>31531982.43</v>
      </c>
      <c r="G492" s="122">
        <f>Прил.4!O444</f>
        <v>0</v>
      </c>
      <c r="H492" s="122">
        <f>Прил.4!P444</f>
        <v>0</v>
      </c>
      <c r="I492" s="172">
        <f t="shared" si="12"/>
        <v>1</v>
      </c>
    </row>
    <row r="493" spans="1:10" ht="51" hidden="1" x14ac:dyDescent="0.2">
      <c r="A493" s="104" t="str">
        <f>Прил.4!A445</f>
        <v>Расходы на финансовое обеспечение (возмещение) расходных обязательств муниципальных образований, связанных с увеличением с 1 июня 2022 года региональных выплат, по министерству финансов Красноярского края в рамках непрограммных расходов отдельных органов исполнительной власти</v>
      </c>
      <c r="B493" s="69" t="str">
        <f>Прил.4!C445</f>
        <v>08</v>
      </c>
      <c r="C493" s="69" t="str">
        <f>Прил.4!D445</f>
        <v>01</v>
      </c>
      <c r="D493" s="69" t="str">
        <f>Прил.4!E445</f>
        <v>0310010340</v>
      </c>
      <c r="E493" s="69"/>
      <c r="F493" s="121">
        <f>Прил.4!N445</f>
        <v>0</v>
      </c>
      <c r="G493" s="121">
        <f>Прил.4!O445</f>
        <v>0</v>
      </c>
      <c r="H493" s="121">
        <f>Прил.4!P445</f>
        <v>0</v>
      </c>
      <c r="I493" s="172" t="str">
        <f t="shared" si="12"/>
        <v xml:space="preserve"> </v>
      </c>
    </row>
    <row r="494" spans="1:10" ht="25.5" hidden="1" x14ac:dyDescent="0.2">
      <c r="A494" s="104" t="str">
        <f>Прил.4!A446</f>
        <v>Предоставление субсидий бюджетным, автономным учреждениям и иным некоммерческим организациям</v>
      </c>
      <c r="B494" s="69" t="str">
        <f>Прил.4!C446</f>
        <v>08</v>
      </c>
      <c r="C494" s="69" t="str">
        <f>Прил.4!D446</f>
        <v>01</v>
      </c>
      <c r="D494" s="69" t="str">
        <f>Прил.4!E446</f>
        <v>0310010340</v>
      </c>
      <c r="E494" s="69" t="str">
        <f>Прил.4!F446</f>
        <v>600</v>
      </c>
      <c r="F494" s="121">
        <f>Прил.4!N446</f>
        <v>0</v>
      </c>
      <c r="G494" s="121">
        <f>Прил.4!O446</f>
        <v>0</v>
      </c>
      <c r="H494" s="121">
        <f>Прил.4!P446</f>
        <v>0</v>
      </c>
      <c r="I494" s="172" t="str">
        <f t="shared" si="12"/>
        <v xml:space="preserve"> </v>
      </c>
    </row>
    <row r="495" spans="1:10" s="75" customFormat="1" hidden="1" x14ac:dyDescent="0.2">
      <c r="A495" s="105" t="str">
        <f>Прил.4!A447</f>
        <v>Субсидии бюджетным учреждениям</v>
      </c>
      <c r="B495" s="70" t="str">
        <f>Прил.4!C447</f>
        <v>08</v>
      </c>
      <c r="C495" s="70" t="str">
        <f>Прил.4!D447</f>
        <v>01</v>
      </c>
      <c r="D495" s="70" t="str">
        <f>Прил.4!E447</f>
        <v>0310010340</v>
      </c>
      <c r="E495" s="70" t="str">
        <f>Прил.4!F447</f>
        <v>610</v>
      </c>
      <c r="F495" s="122">
        <f>Прил.4!N447</f>
        <v>0</v>
      </c>
      <c r="G495" s="122">
        <f>Прил.4!O447</f>
        <v>0</v>
      </c>
      <c r="H495" s="122">
        <f>Прил.4!P447</f>
        <v>0</v>
      </c>
      <c r="I495" s="172" t="str">
        <f t="shared" si="12"/>
        <v xml:space="preserve"> </v>
      </c>
    </row>
    <row r="496" spans="1:10" ht="39" hidden="1" customHeight="1" x14ac:dyDescent="0.2">
      <c r="A496" s="104" t="str">
        <f>Прил.4!A448</f>
        <v>Расходы на повышение оплаты труда отдельным категориям работников бюджетной сферы осуществляемые за счет иных дотаций, предоставляемых из краевого бюджета с установлением условий их предоставления</v>
      </c>
      <c r="B496" s="69" t="str">
        <f>Прил.4!C448</f>
        <v>08</v>
      </c>
      <c r="C496" s="69" t="str">
        <f>Прил.4!D448</f>
        <v>01</v>
      </c>
      <c r="D496" s="69" t="str">
        <f>Прил.4!E448</f>
        <v>0310009850</v>
      </c>
      <c r="E496" s="69"/>
      <c r="F496" s="121">
        <f>Прил.4!N448</f>
        <v>0</v>
      </c>
      <c r="G496" s="121">
        <f>Прил.4!O448</f>
        <v>0</v>
      </c>
      <c r="H496" s="121">
        <f>Прил.4!P448</f>
        <v>0</v>
      </c>
      <c r="I496" s="172" t="str">
        <f t="shared" si="12"/>
        <v xml:space="preserve"> </v>
      </c>
    </row>
    <row r="497" spans="1:9" ht="25.5" hidden="1" x14ac:dyDescent="0.2">
      <c r="A497" s="104" t="str">
        <f>Прил.4!A449</f>
        <v>Предоставление субсидий бюджетным, автономным учреждениям и иным некоммерческим организациям</v>
      </c>
      <c r="B497" s="69" t="str">
        <f>Прил.4!C449</f>
        <v>08</v>
      </c>
      <c r="C497" s="69" t="str">
        <f>Прил.4!D449</f>
        <v>01</v>
      </c>
      <c r="D497" s="69" t="str">
        <f>Прил.4!E449</f>
        <v>0310009850</v>
      </c>
      <c r="E497" s="69" t="str">
        <f>Прил.4!F449</f>
        <v>600</v>
      </c>
      <c r="F497" s="121">
        <f>Прил.4!N449</f>
        <v>0</v>
      </c>
      <c r="G497" s="121">
        <f>Прил.4!O449</f>
        <v>0</v>
      </c>
      <c r="H497" s="121">
        <f>Прил.4!P449</f>
        <v>0</v>
      </c>
      <c r="I497" s="172" t="str">
        <f t="shared" si="12"/>
        <v xml:space="preserve"> </v>
      </c>
    </row>
    <row r="498" spans="1:9" s="75" customFormat="1" hidden="1" x14ac:dyDescent="0.2">
      <c r="A498" s="105" t="str">
        <f>Прил.4!A450</f>
        <v>Субсидии бюджетным учреждениям</v>
      </c>
      <c r="B498" s="70" t="str">
        <f>Прил.4!C450</f>
        <v>08</v>
      </c>
      <c r="C498" s="70" t="str">
        <f>Прил.4!D450</f>
        <v>01</v>
      </c>
      <c r="D498" s="70" t="str">
        <f>Прил.4!E450</f>
        <v>0310009850</v>
      </c>
      <c r="E498" s="70" t="str">
        <f>Прил.4!F450</f>
        <v>610</v>
      </c>
      <c r="F498" s="122">
        <f>Прил.4!N450</f>
        <v>0</v>
      </c>
      <c r="G498" s="122">
        <f>Прил.4!O450</f>
        <v>0</v>
      </c>
      <c r="H498" s="122">
        <f>Прил.4!P450</f>
        <v>0</v>
      </c>
      <c r="I498" s="172" t="str">
        <f t="shared" si="12"/>
        <v xml:space="preserve"> </v>
      </c>
    </row>
    <row r="499" spans="1:9" ht="25.5" hidden="1" x14ac:dyDescent="0.2">
      <c r="A499" s="104" t="str">
        <f>Прил.4!A451</f>
        <v>Расходы на повышение размеров оплаты труда работников бюджетной сферы Красноярского края с 1 января 2018 года на 4 процента</v>
      </c>
      <c r="B499" s="69" t="str">
        <f>Прил.4!C451</f>
        <v>08</v>
      </c>
      <c r="C499" s="69" t="str">
        <f>Прил.4!D451</f>
        <v>01</v>
      </c>
      <c r="D499" s="69" t="str">
        <f>Прил.4!E451</f>
        <v>0310010470</v>
      </c>
      <c r="E499" s="69"/>
      <c r="F499" s="121">
        <f>Прил.4!N451</f>
        <v>0</v>
      </c>
      <c r="G499" s="121">
        <f>Прил.4!O451</f>
        <v>0</v>
      </c>
      <c r="H499" s="121">
        <f>Прил.4!P451</f>
        <v>0</v>
      </c>
      <c r="I499" s="172" t="str">
        <f t="shared" si="12"/>
        <v xml:space="preserve"> </v>
      </c>
    </row>
    <row r="500" spans="1:9" ht="25.5" hidden="1" x14ac:dyDescent="0.2">
      <c r="A500" s="104" t="str">
        <f>Прил.4!A452</f>
        <v>Предоставление субсидий бюджетным, автономным учреждениям и иным некоммерческим организациям</v>
      </c>
      <c r="B500" s="69" t="str">
        <f>Прил.4!C452</f>
        <v>08</v>
      </c>
      <c r="C500" s="69" t="str">
        <f>Прил.4!D452</f>
        <v>01</v>
      </c>
      <c r="D500" s="69" t="str">
        <f>Прил.4!E452</f>
        <v>0310010470</v>
      </c>
      <c r="E500" s="69" t="str">
        <f>Прил.4!F452</f>
        <v>600</v>
      </c>
      <c r="F500" s="121">
        <f>Прил.4!N452</f>
        <v>0</v>
      </c>
      <c r="G500" s="121">
        <f>Прил.4!O452</f>
        <v>0</v>
      </c>
      <c r="H500" s="121">
        <f>Прил.4!P452</f>
        <v>0</v>
      </c>
      <c r="I500" s="172" t="str">
        <f t="shared" si="12"/>
        <v xml:space="preserve"> </v>
      </c>
    </row>
    <row r="501" spans="1:9" s="75" customFormat="1" hidden="1" x14ac:dyDescent="0.2">
      <c r="A501" s="105" t="str">
        <f>Прил.4!A453</f>
        <v>Субсидии бюджетным учреждениям</v>
      </c>
      <c r="B501" s="70" t="str">
        <f>Прил.4!C453</f>
        <v>08</v>
      </c>
      <c r="C501" s="70" t="str">
        <f>Прил.4!D453</f>
        <v>01</v>
      </c>
      <c r="D501" s="70" t="str">
        <f>Прил.4!E453</f>
        <v>0310010470</v>
      </c>
      <c r="E501" s="70" t="str">
        <f>Прил.4!F453</f>
        <v>610</v>
      </c>
      <c r="F501" s="122">
        <f>Прил.4!N453</f>
        <v>0</v>
      </c>
      <c r="G501" s="122">
        <f>Прил.4!O453</f>
        <v>0</v>
      </c>
      <c r="H501" s="122">
        <f>Прил.4!P453</f>
        <v>0</v>
      </c>
      <c r="I501" s="172" t="str">
        <f t="shared" si="12"/>
        <v xml:space="preserve"> </v>
      </c>
    </row>
    <row r="502" spans="1:9" x14ac:dyDescent="0.2">
      <c r="A502" s="64" t="str">
        <f>Прил.4!A454</f>
        <v>Оказание услуг подведомственными учреждениями</v>
      </c>
      <c r="B502" s="69" t="str">
        <f>Прил.4!C454</f>
        <v>08</v>
      </c>
      <c r="C502" s="69" t="str">
        <f>Прил.4!D454</f>
        <v>01</v>
      </c>
      <c r="D502" s="69" t="str">
        <f>Прил.4!E454</f>
        <v>0310013110</v>
      </c>
      <c r="E502" s="69"/>
      <c r="F502" s="121">
        <f>Прил.4!N454</f>
        <v>179174980.49000001</v>
      </c>
      <c r="G502" s="121">
        <f>Прил.4!O454</f>
        <v>191264386.62</v>
      </c>
      <c r="H502" s="121">
        <f>Прил.4!P454</f>
        <v>182533604.66</v>
      </c>
      <c r="I502" s="172">
        <f t="shared" si="12"/>
        <v>1</v>
      </c>
    </row>
    <row r="503" spans="1:9" ht="15.75" customHeight="1" x14ac:dyDescent="0.2">
      <c r="A503" s="64" t="str">
        <f>Прил.4!A455</f>
        <v>Предоставление субсидий бюджетным, автономным учреждениям и иным некоммерческим организациям</v>
      </c>
      <c r="B503" s="69" t="str">
        <f>Прил.4!C455</f>
        <v>08</v>
      </c>
      <c r="C503" s="69" t="str">
        <f>Прил.4!D455</f>
        <v>01</v>
      </c>
      <c r="D503" s="69" t="str">
        <f>Прил.4!E455</f>
        <v>0310013110</v>
      </c>
      <c r="E503" s="69" t="str">
        <f>Прил.4!F455</f>
        <v>600</v>
      </c>
      <c r="F503" s="121">
        <f>Прил.4!N455</f>
        <v>179174980.49000001</v>
      </c>
      <c r="G503" s="121">
        <f>Прил.4!O455</f>
        <v>191264386.62</v>
      </c>
      <c r="H503" s="121">
        <f>Прил.4!P455</f>
        <v>182533604.66</v>
      </c>
      <c r="I503" s="172">
        <f t="shared" si="12"/>
        <v>1</v>
      </c>
    </row>
    <row r="504" spans="1:9" s="75" customFormat="1" x14ac:dyDescent="0.2">
      <c r="A504" s="95" t="str">
        <f>Прил.4!A456</f>
        <v>Субсидии бюджетным учреждениям</v>
      </c>
      <c r="B504" s="70" t="str">
        <f>Прил.4!C456</f>
        <v>08</v>
      </c>
      <c r="C504" s="70" t="str">
        <f>Прил.4!D456</f>
        <v>01</v>
      </c>
      <c r="D504" s="70" t="str">
        <f>Прил.4!E456</f>
        <v>0310013110</v>
      </c>
      <c r="E504" s="70" t="str">
        <f>Прил.4!F456</f>
        <v>610</v>
      </c>
      <c r="F504" s="122">
        <f>Прил.4!N456</f>
        <v>179174980.49000001</v>
      </c>
      <c r="G504" s="122">
        <f>Прил.4!O456</f>
        <v>191264386.62</v>
      </c>
      <c r="H504" s="122">
        <f>Прил.4!P456</f>
        <v>182533604.66</v>
      </c>
      <c r="I504" s="172">
        <f t="shared" si="12"/>
        <v>1</v>
      </c>
    </row>
    <row r="505" spans="1:9" ht="15.75" hidden="1" customHeight="1" x14ac:dyDescent="0.2">
      <c r="A505" s="64" t="str">
        <f>Прил.4!A460</f>
        <v>Приобретение механики сцены в Дом культуры с. Хатанга МБУК "КДК"</v>
      </c>
      <c r="B505" s="159" t="str">
        <f>Прил.4!C460</f>
        <v>08</v>
      </c>
      <c r="C505" s="159" t="str">
        <f>Прил.4!D460</f>
        <v>01</v>
      </c>
      <c r="D505" s="160" t="str">
        <f>Прил.4!E460</f>
        <v>0310013210</v>
      </c>
      <c r="E505" s="69"/>
      <c r="F505" s="121">
        <f>Прил.4!N460</f>
        <v>0</v>
      </c>
      <c r="G505" s="121">
        <f>Прил.4!O460</f>
        <v>0</v>
      </c>
      <c r="H505" s="121">
        <f>Прил.4!P460</f>
        <v>0</v>
      </c>
      <c r="I505" s="172" t="str">
        <f t="shared" si="12"/>
        <v xml:space="preserve"> </v>
      </c>
    </row>
    <row r="506" spans="1:9" ht="15" hidden="1" customHeight="1" x14ac:dyDescent="0.2">
      <c r="A506" s="64" t="str">
        <f>Прил.4!A461</f>
        <v>Предоставление субсидий бюджетным, автономным учреждениям и иным некоммерческим организациям</v>
      </c>
      <c r="B506" s="159" t="str">
        <f>Прил.4!C461</f>
        <v>08</v>
      </c>
      <c r="C506" s="159" t="str">
        <f>Прил.4!D461</f>
        <v>01</v>
      </c>
      <c r="D506" s="160" t="str">
        <f>Прил.4!E461</f>
        <v>0310013210</v>
      </c>
      <c r="E506" s="69" t="str">
        <f>Прил.4!F455</f>
        <v>600</v>
      </c>
      <c r="F506" s="121">
        <f>Прил.4!N461</f>
        <v>0</v>
      </c>
      <c r="G506" s="121">
        <f>Прил.4!O461</f>
        <v>0</v>
      </c>
      <c r="H506" s="121">
        <f>Прил.4!P461</f>
        <v>0</v>
      </c>
      <c r="I506" s="172" t="str">
        <f t="shared" si="12"/>
        <v xml:space="preserve"> </v>
      </c>
    </row>
    <row r="507" spans="1:9" s="75" customFormat="1" hidden="1" x14ac:dyDescent="0.2">
      <c r="A507" s="95" t="str">
        <f>Прил.4!A462</f>
        <v>Субсидии бюджетным учреждениям</v>
      </c>
      <c r="B507" s="161" t="str">
        <f>Прил.4!C462</f>
        <v>08</v>
      </c>
      <c r="C507" s="161" t="str">
        <f>Прил.4!D462</f>
        <v>01</v>
      </c>
      <c r="D507" s="162" t="str">
        <f>Прил.4!E462</f>
        <v>0310013210</v>
      </c>
      <c r="E507" s="70" t="str">
        <f>Прил.4!F456</f>
        <v>610</v>
      </c>
      <c r="F507" s="122">
        <f>Прил.4!N462</f>
        <v>0</v>
      </c>
      <c r="G507" s="122">
        <f>Прил.4!O462</f>
        <v>0</v>
      </c>
      <c r="H507" s="122">
        <f>Прил.4!P462</f>
        <v>0</v>
      </c>
      <c r="I507" s="172" t="str">
        <f t="shared" si="12"/>
        <v xml:space="preserve"> </v>
      </c>
    </row>
    <row r="508" spans="1:9" x14ac:dyDescent="0.2">
      <c r="A508" s="64" t="str">
        <f>Прил.4!A457</f>
        <v>Обеспечение деятельности подведомственных учреждений</v>
      </c>
      <c r="B508" s="69" t="str">
        <f>Прил.4!C457</f>
        <v>08</v>
      </c>
      <c r="C508" s="69" t="str">
        <f>Прил.4!D457</f>
        <v>01</v>
      </c>
      <c r="D508" s="69" t="str">
        <f>Прил.4!E457</f>
        <v>0310013120</v>
      </c>
      <c r="E508" s="69"/>
      <c r="F508" s="121">
        <f>F509</f>
        <v>421600</v>
      </c>
      <c r="G508" s="121">
        <f>Прил.4!O457</f>
        <v>421600</v>
      </c>
      <c r="H508" s="121">
        <f>Прил.4!P457</f>
        <v>421600</v>
      </c>
      <c r="I508" s="172">
        <f t="shared" si="12"/>
        <v>1</v>
      </c>
    </row>
    <row r="509" spans="1:9" ht="15" customHeight="1" x14ac:dyDescent="0.2">
      <c r="A509" s="64" t="str">
        <f>Прил.4!A458</f>
        <v>Предоставление субсидий бюджетным, автономным учреждениям и иным некоммерческим организациям</v>
      </c>
      <c r="B509" s="69" t="str">
        <f>Прил.4!C458</f>
        <v>08</v>
      </c>
      <c r="C509" s="69" t="str">
        <f>Прил.4!D458</f>
        <v>01</v>
      </c>
      <c r="D509" s="69" t="str">
        <f>Прил.4!E458</f>
        <v>0310013120</v>
      </c>
      <c r="E509" s="69" t="str">
        <f>Прил.4!F458</f>
        <v>600</v>
      </c>
      <c r="F509" s="121">
        <f>F510</f>
        <v>421600</v>
      </c>
      <c r="G509" s="121">
        <f>Прил.4!O458</f>
        <v>421600</v>
      </c>
      <c r="H509" s="121">
        <f>Прил.4!P458</f>
        <v>421600</v>
      </c>
      <c r="I509" s="172">
        <f t="shared" si="12"/>
        <v>1</v>
      </c>
    </row>
    <row r="510" spans="1:9" s="75" customFormat="1" x14ac:dyDescent="0.2">
      <c r="A510" s="95" t="str">
        <f>Прил.4!A459</f>
        <v>Субсидии бюджетным учреждениям</v>
      </c>
      <c r="B510" s="70" t="str">
        <f>Прил.4!C459</f>
        <v>08</v>
      </c>
      <c r="C510" s="70" t="str">
        <f>Прил.4!D459</f>
        <v>01</v>
      </c>
      <c r="D510" s="70" t="str">
        <f>Прил.4!E459</f>
        <v>0310013120</v>
      </c>
      <c r="E510" s="70" t="str">
        <f>Прил.4!F459</f>
        <v>610</v>
      </c>
      <c r="F510" s="122">
        <f>Прил.4!N459</f>
        <v>421600</v>
      </c>
      <c r="G510" s="122">
        <f>Прил.4!O459</f>
        <v>421600</v>
      </c>
      <c r="H510" s="122">
        <f>Прил.4!P459</f>
        <v>421600</v>
      </c>
      <c r="I510" s="172">
        <f t="shared" si="12"/>
        <v>1</v>
      </c>
    </row>
    <row r="511" spans="1:9" ht="25.5" hidden="1" x14ac:dyDescent="0.2">
      <c r="A511" s="104" t="str">
        <f>Прил.4!A463</f>
        <v>Текущий ремонт сельского дома культуры п. Сындасско МБУК «Хатангский культурно-досуговый комплекс»</v>
      </c>
      <c r="B511" s="69" t="str">
        <f>Прил.4!C460</f>
        <v>08</v>
      </c>
      <c r="C511" s="69" t="str">
        <f>Прил.4!D460</f>
        <v>01</v>
      </c>
      <c r="D511" s="69" t="str">
        <f>Прил.4!E463</f>
        <v>0310013220</v>
      </c>
      <c r="E511" s="69"/>
      <c r="F511" s="121">
        <f>F512</f>
        <v>0</v>
      </c>
      <c r="G511" s="121">
        <f>Прил.4!O460</f>
        <v>0</v>
      </c>
      <c r="H511" s="121">
        <f>Прил.4!P460</f>
        <v>0</v>
      </c>
      <c r="I511" s="172" t="str">
        <f t="shared" si="12"/>
        <v xml:space="preserve"> </v>
      </c>
    </row>
    <row r="512" spans="1:9" ht="14.25" hidden="1" customHeight="1" x14ac:dyDescent="0.2">
      <c r="A512" s="64" t="str">
        <f>Прил.4!A464</f>
        <v>Предоставление субсидий бюджетным, автономным учреждениям и иным некоммерческим организациям</v>
      </c>
      <c r="B512" s="69" t="str">
        <f>Прил.4!C461</f>
        <v>08</v>
      </c>
      <c r="C512" s="69" t="str">
        <f>Прил.4!D461</f>
        <v>01</v>
      </c>
      <c r="D512" s="69" t="str">
        <f>Прил.4!E464</f>
        <v>0310013220</v>
      </c>
      <c r="E512" s="69" t="str">
        <f>Прил.4!F461</f>
        <v>600</v>
      </c>
      <c r="F512" s="121">
        <f>F513</f>
        <v>0</v>
      </c>
      <c r="G512" s="121">
        <f>Прил.4!O461</f>
        <v>0</v>
      </c>
      <c r="H512" s="121">
        <f>Прил.4!P461</f>
        <v>0</v>
      </c>
      <c r="I512" s="172" t="str">
        <f t="shared" si="12"/>
        <v xml:space="preserve"> </v>
      </c>
    </row>
    <row r="513" spans="1:9" s="75" customFormat="1" hidden="1" x14ac:dyDescent="0.2">
      <c r="A513" s="105" t="str">
        <f>Прил.4!A465</f>
        <v>Субсидии бюджетным учреждениям</v>
      </c>
      <c r="B513" s="70" t="str">
        <f>Прил.4!C462</f>
        <v>08</v>
      </c>
      <c r="C513" s="70" t="str">
        <f>Прил.4!D462</f>
        <v>01</v>
      </c>
      <c r="D513" s="70" t="str">
        <f>Прил.4!E465</f>
        <v>0310013220</v>
      </c>
      <c r="E513" s="70" t="str">
        <f>Прил.4!F462</f>
        <v>610</v>
      </c>
      <c r="F513" s="122">
        <f>Прил.4!N465</f>
        <v>0</v>
      </c>
      <c r="G513" s="122">
        <f>Прил.4!O462</f>
        <v>0</v>
      </c>
      <c r="H513" s="122">
        <f>Прил.4!P462</f>
        <v>0</v>
      </c>
      <c r="I513" s="172" t="str">
        <f t="shared" si="12"/>
        <v xml:space="preserve"> </v>
      </c>
    </row>
    <row r="514" spans="1:9" x14ac:dyDescent="0.2">
      <c r="A514" s="64" t="str">
        <f>Прил.4!A466</f>
        <v xml:space="preserve">Текущий ремонт в СДК п. Новорыбная, п. Новая МБУК "КДК" </v>
      </c>
      <c r="B514" s="69" t="str">
        <f>Прил.4!C466</f>
        <v>08</v>
      </c>
      <c r="C514" s="69" t="str">
        <f>Прил.4!D466</f>
        <v>01</v>
      </c>
      <c r="D514" s="69" t="str">
        <f>Прил.4!E466</f>
        <v>0310013230</v>
      </c>
      <c r="E514" s="69"/>
      <c r="F514" s="121">
        <f>Прил.4!N466</f>
        <v>10714310</v>
      </c>
      <c r="G514" s="121">
        <f>Прил.4!O466</f>
        <v>0</v>
      </c>
      <c r="H514" s="121">
        <f>Прил.4!P466</f>
        <v>0</v>
      </c>
      <c r="I514" s="172">
        <f t="shared" si="12"/>
        <v>1</v>
      </c>
    </row>
    <row r="515" spans="1:9" ht="17.25" customHeight="1" x14ac:dyDescent="0.2">
      <c r="A515" s="64" t="str">
        <f>Прил.4!A467</f>
        <v>Предоставление субсидий бюджетным, автономным учреждениям и иным некоммерческим организациям</v>
      </c>
      <c r="B515" s="69" t="str">
        <f>Прил.4!C467</f>
        <v>08</v>
      </c>
      <c r="C515" s="69" t="str">
        <f>Прил.4!D467</f>
        <v>01</v>
      </c>
      <c r="D515" s="69" t="str">
        <f>Прил.4!E467</f>
        <v>0310013230</v>
      </c>
      <c r="E515" s="69" t="str">
        <f>Прил.4!F467</f>
        <v>600</v>
      </c>
      <c r="F515" s="121">
        <f>Прил.4!N467</f>
        <v>10714310</v>
      </c>
      <c r="G515" s="121">
        <f>Прил.4!O467</f>
        <v>0</v>
      </c>
      <c r="H515" s="121">
        <f>Прил.4!P467</f>
        <v>0</v>
      </c>
      <c r="I515" s="172">
        <f t="shared" si="12"/>
        <v>1</v>
      </c>
    </row>
    <row r="516" spans="1:9" s="75" customFormat="1" x14ac:dyDescent="0.2">
      <c r="A516" s="95" t="str">
        <f>Прил.4!A468</f>
        <v>Субсидии бюджетным учреждениям</v>
      </c>
      <c r="B516" s="70" t="str">
        <f>Прил.4!C468</f>
        <v>08</v>
      </c>
      <c r="C516" s="70" t="str">
        <f>Прил.4!D468</f>
        <v>01</v>
      </c>
      <c r="D516" s="70" t="str">
        <f>Прил.4!E468</f>
        <v>0310013230</v>
      </c>
      <c r="E516" s="70" t="str">
        <f>Прил.4!F468</f>
        <v>610</v>
      </c>
      <c r="F516" s="122">
        <f>Прил.4!N468</f>
        <v>10714310</v>
      </c>
      <c r="G516" s="122">
        <f>Прил.4!O468</f>
        <v>0</v>
      </c>
      <c r="H516" s="122">
        <f>Прил.4!P468</f>
        <v>0</v>
      </c>
      <c r="I516" s="172">
        <f t="shared" si="12"/>
        <v>1</v>
      </c>
    </row>
    <row r="517" spans="1:9" ht="25.5" hidden="1" x14ac:dyDescent="0.2">
      <c r="A517" s="104" t="str">
        <f>Прил.4!A469</f>
        <v>Проведение ремонтных работ по установке оконных блоков из ПВХ профилей в помещениях централизованной бухгалтерии МБУК "КДК"</v>
      </c>
      <c r="B517" s="69" t="str">
        <f>Прил.4!C469</f>
        <v>08</v>
      </c>
      <c r="C517" s="69" t="str">
        <f>Прил.4!D469</f>
        <v>01</v>
      </c>
      <c r="D517" s="69" t="str">
        <f>Прил.4!E469</f>
        <v>0310013240</v>
      </c>
      <c r="E517" s="69"/>
      <c r="F517" s="121">
        <f>Прил.4!N469</f>
        <v>0</v>
      </c>
      <c r="G517" s="121">
        <f>Прил.4!O469</f>
        <v>0</v>
      </c>
      <c r="H517" s="121">
        <f>Прил.4!P469</f>
        <v>0</v>
      </c>
      <c r="I517" s="172" t="str">
        <f t="shared" si="12"/>
        <v xml:space="preserve"> </v>
      </c>
    </row>
    <row r="518" spans="1:9" ht="25.5" hidden="1" x14ac:dyDescent="0.2">
      <c r="A518" s="104" t="str">
        <f>Прил.4!A470</f>
        <v>Предоставление субсидий бюджетным, автономным учреждениям и иным некоммерческим организациям</v>
      </c>
      <c r="B518" s="69" t="str">
        <f>Прил.4!C470</f>
        <v>08</v>
      </c>
      <c r="C518" s="69" t="str">
        <f>Прил.4!D470</f>
        <v>01</v>
      </c>
      <c r="D518" s="69" t="str">
        <f>Прил.4!E470</f>
        <v>0310013240</v>
      </c>
      <c r="E518" s="69" t="str">
        <f>Прил.4!F470</f>
        <v>600</v>
      </c>
      <c r="F518" s="121">
        <f>Прил.4!N470</f>
        <v>0</v>
      </c>
      <c r="G518" s="121">
        <f>Прил.4!O470</f>
        <v>0</v>
      </c>
      <c r="H518" s="121">
        <f>Прил.4!P470</f>
        <v>0</v>
      </c>
      <c r="I518" s="172" t="str">
        <f t="shared" si="12"/>
        <v xml:space="preserve"> </v>
      </c>
    </row>
    <row r="519" spans="1:9" s="75" customFormat="1" hidden="1" x14ac:dyDescent="0.2">
      <c r="A519" s="105" t="str">
        <f>Прил.4!A471</f>
        <v>Субсидии бюджетным учреждениям</v>
      </c>
      <c r="B519" s="70" t="str">
        <f>Прил.4!C471</f>
        <v>08</v>
      </c>
      <c r="C519" s="70" t="str">
        <f>Прил.4!D471</f>
        <v>01</v>
      </c>
      <c r="D519" s="70" t="str">
        <f>Прил.4!E471</f>
        <v>0310013240</v>
      </c>
      <c r="E519" s="70" t="str">
        <f>Прил.4!F471</f>
        <v>610</v>
      </c>
      <c r="F519" s="122">
        <f>Прил.4!N471</f>
        <v>0</v>
      </c>
      <c r="G519" s="122">
        <f>Прил.4!O471</f>
        <v>0</v>
      </c>
      <c r="H519" s="122">
        <f>Прил.4!P471</f>
        <v>0</v>
      </c>
      <c r="I519" s="172" t="str">
        <f t="shared" si="12"/>
        <v xml:space="preserve"> </v>
      </c>
    </row>
    <row r="520" spans="1:9" hidden="1" x14ac:dyDescent="0.2">
      <c r="A520" s="104" t="str">
        <f>Прил.4!A472</f>
        <v>Проведение технического обследования здания сельского Дома культуры в п. Кресты</v>
      </c>
      <c r="B520" s="69" t="str">
        <f>Прил.4!C472</f>
        <v>08</v>
      </c>
      <c r="C520" s="69" t="str">
        <f>Прил.4!D472</f>
        <v>01</v>
      </c>
      <c r="D520" s="69" t="str">
        <f>Прил.4!E472</f>
        <v>0310013250</v>
      </c>
      <c r="E520" s="69"/>
      <c r="F520" s="121">
        <f>Прил.4!N472</f>
        <v>0</v>
      </c>
      <c r="G520" s="121">
        <f>Прил.4!O472</f>
        <v>0</v>
      </c>
      <c r="H520" s="121">
        <f>Прил.4!P472</f>
        <v>0</v>
      </c>
      <c r="I520" s="172" t="str">
        <f t="shared" si="12"/>
        <v xml:space="preserve"> </v>
      </c>
    </row>
    <row r="521" spans="1:9" ht="25.5" hidden="1" x14ac:dyDescent="0.2">
      <c r="A521" s="104" t="str">
        <f>Прил.4!A473</f>
        <v>Предоставление субсидий бюджетным, автономным учреждениям и иным некоммерческим организациям</v>
      </c>
      <c r="B521" s="69" t="str">
        <f>Прил.4!C473</f>
        <v>08</v>
      </c>
      <c r="C521" s="69" t="str">
        <f>Прил.4!D473</f>
        <v>01</v>
      </c>
      <c r="D521" s="69" t="str">
        <f>Прил.4!E473</f>
        <v>0310013250</v>
      </c>
      <c r="E521" s="69" t="str">
        <f>Прил.4!F473</f>
        <v>600</v>
      </c>
      <c r="F521" s="121">
        <f>Прил.4!N473</f>
        <v>0</v>
      </c>
      <c r="G521" s="121">
        <f>Прил.4!O473</f>
        <v>0</v>
      </c>
      <c r="H521" s="121">
        <f>Прил.4!P473</f>
        <v>0</v>
      </c>
      <c r="I521" s="172" t="str">
        <f t="shared" si="12"/>
        <v xml:space="preserve"> </v>
      </c>
    </row>
    <row r="522" spans="1:9" s="75" customFormat="1" hidden="1" x14ac:dyDescent="0.2">
      <c r="A522" s="105" t="str">
        <f>Прил.4!A474</f>
        <v>Субсидии бюджетным учреждениям</v>
      </c>
      <c r="B522" s="70" t="str">
        <f>Прил.4!C474</f>
        <v>08</v>
      </c>
      <c r="C522" s="70" t="str">
        <f>Прил.4!D474</f>
        <v>01</v>
      </c>
      <c r="D522" s="70" t="str">
        <f>Прил.4!E474</f>
        <v>0310013250</v>
      </c>
      <c r="E522" s="70" t="str">
        <f>Прил.4!F474</f>
        <v>610</v>
      </c>
      <c r="F522" s="122">
        <f>Прил.4!N474</f>
        <v>0</v>
      </c>
      <c r="G522" s="122">
        <f>Прил.4!O474</f>
        <v>0</v>
      </c>
      <c r="H522" s="122">
        <f>Прил.4!P474</f>
        <v>0</v>
      </c>
      <c r="I522" s="172" t="str">
        <f t="shared" si="12"/>
        <v xml:space="preserve"> </v>
      </c>
    </row>
    <row r="523" spans="1:9" ht="52.5" hidden="1" customHeight="1" x14ac:dyDescent="0.2">
      <c r="A523" s="104" t="str">
        <f>Прил.4!A478</f>
        <v>Расходы на 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(за счет средств федерального и краевого бюджета)</v>
      </c>
      <c r="B523" s="69" t="str">
        <f>Прил.4!C478</f>
        <v>08</v>
      </c>
      <c r="C523" s="69" t="str">
        <f>Прил.4!D478</f>
        <v>01</v>
      </c>
      <c r="D523" s="69" t="str">
        <f>Прил.4!E478</f>
        <v>03100L4670</v>
      </c>
      <c r="E523" s="69"/>
      <c r="F523" s="121">
        <f>Прил.4!N478</f>
        <v>0</v>
      </c>
      <c r="G523" s="121">
        <f>Прил.4!O478</f>
        <v>0</v>
      </c>
      <c r="H523" s="121">
        <f>Прил.4!P478</f>
        <v>0</v>
      </c>
      <c r="I523" s="172" t="str">
        <f t="shared" si="12"/>
        <v xml:space="preserve"> </v>
      </c>
    </row>
    <row r="524" spans="1:9" ht="14.25" hidden="1" customHeight="1" x14ac:dyDescent="0.2">
      <c r="A524" s="64" t="str">
        <f>Прил.4!A479</f>
        <v>Предоставление субсидий бюджетным, автономным учреждениям и иным некоммерческим организациям</v>
      </c>
      <c r="B524" s="69" t="str">
        <f>Прил.4!C479</f>
        <v>08</v>
      </c>
      <c r="C524" s="69" t="str">
        <f>Прил.4!D479</f>
        <v>01</v>
      </c>
      <c r="D524" s="69" t="str">
        <f>Прил.4!E479</f>
        <v>03100L4670</v>
      </c>
      <c r="E524" s="69" t="str">
        <f>Прил.4!F479</f>
        <v>600</v>
      </c>
      <c r="F524" s="121">
        <f>Прил.4!N479</f>
        <v>0</v>
      </c>
      <c r="G524" s="121">
        <f>Прил.4!O479</f>
        <v>0</v>
      </c>
      <c r="H524" s="121">
        <f>Прил.4!P479</f>
        <v>0</v>
      </c>
      <c r="I524" s="172" t="str">
        <f t="shared" si="12"/>
        <v xml:space="preserve"> </v>
      </c>
    </row>
    <row r="525" spans="1:9" s="75" customFormat="1" hidden="1" x14ac:dyDescent="0.2">
      <c r="A525" s="105" t="str">
        <f>Прил.4!A480</f>
        <v>Субсидии бюджетным учреждениям</v>
      </c>
      <c r="B525" s="70" t="str">
        <f>Прил.4!C480</f>
        <v>08</v>
      </c>
      <c r="C525" s="70" t="str">
        <f>Прил.4!D480</f>
        <v>01</v>
      </c>
      <c r="D525" s="70" t="str">
        <f>Прил.4!E480</f>
        <v>03100L4670</v>
      </c>
      <c r="E525" s="70" t="str">
        <f>Прил.4!F480</f>
        <v>610</v>
      </c>
      <c r="F525" s="122">
        <f>Прил.4!N480</f>
        <v>0</v>
      </c>
      <c r="G525" s="122">
        <f>Прил.4!O480</f>
        <v>0</v>
      </c>
      <c r="H525" s="122">
        <f>Прил.4!P480</f>
        <v>0</v>
      </c>
      <c r="I525" s="172" t="str">
        <f t="shared" si="12"/>
        <v xml:space="preserve"> </v>
      </c>
    </row>
    <row r="526" spans="1:9" ht="25.5" hidden="1" x14ac:dyDescent="0.2">
      <c r="A526" s="104" t="str">
        <f>Прил.4!A475</f>
        <v>Приобретение специализированной одежды машинистам (кочегарам) для сельских домов культуры МБУК «КДК»</v>
      </c>
      <c r="B526" s="69" t="str">
        <f>Прил.4!C475</f>
        <v>08</v>
      </c>
      <c r="C526" s="69" t="str">
        <f>Прил.4!D475</f>
        <v>01</v>
      </c>
      <c r="D526" s="69" t="str">
        <f>Прил.4!E475</f>
        <v>0310013260</v>
      </c>
      <c r="E526" s="69"/>
      <c r="F526" s="121">
        <f>Прил.4!N475</f>
        <v>0</v>
      </c>
      <c r="G526" s="121">
        <f>Прил.4!O475</f>
        <v>0</v>
      </c>
      <c r="H526" s="121">
        <f>Прил.4!P475</f>
        <v>0</v>
      </c>
      <c r="I526" s="172" t="str">
        <f t="shared" ref="I526:I589" si="13">IF(SUM(F526:H526)&gt;0,1," ")</f>
        <v xml:space="preserve"> </v>
      </c>
    </row>
    <row r="527" spans="1:9" ht="25.5" hidden="1" x14ac:dyDescent="0.2">
      <c r="A527" s="104" t="str">
        <f>Прил.4!A476</f>
        <v>Предоставление субсидий бюджетным, автономным учреждениям и иным некоммерческим организациям</v>
      </c>
      <c r="B527" s="69" t="str">
        <f>Прил.4!C476</f>
        <v>08</v>
      </c>
      <c r="C527" s="69" t="str">
        <f>Прил.4!D476</f>
        <v>01</v>
      </c>
      <c r="D527" s="69" t="str">
        <f>Прил.4!E476</f>
        <v>0310013260</v>
      </c>
      <c r="E527" s="69" t="str">
        <f>Прил.4!F476</f>
        <v>600</v>
      </c>
      <c r="F527" s="121">
        <f>Прил.4!N476</f>
        <v>0</v>
      </c>
      <c r="G527" s="121">
        <f>Прил.4!O476</f>
        <v>0</v>
      </c>
      <c r="H527" s="121">
        <f>Прил.4!P476</f>
        <v>0</v>
      </c>
      <c r="I527" s="172" t="str">
        <f t="shared" si="13"/>
        <v xml:space="preserve"> </v>
      </c>
    </row>
    <row r="528" spans="1:9" s="75" customFormat="1" hidden="1" x14ac:dyDescent="0.2">
      <c r="A528" s="105" t="str">
        <f>Прил.4!A477</f>
        <v>Субсидии бюджетным учреждениям</v>
      </c>
      <c r="B528" s="70" t="str">
        <f>Прил.4!C477</f>
        <v>08</v>
      </c>
      <c r="C528" s="70" t="str">
        <f>Прил.4!D477</f>
        <v>01</v>
      </c>
      <c r="D528" s="70" t="str">
        <f>Прил.4!E477</f>
        <v>0310013260</v>
      </c>
      <c r="E528" s="70" t="str">
        <f>Прил.4!F477</f>
        <v>610</v>
      </c>
      <c r="F528" s="122">
        <f>Прил.4!N477</f>
        <v>0</v>
      </c>
      <c r="G528" s="122">
        <f>Прил.4!O477</f>
        <v>0</v>
      </c>
      <c r="H528" s="122">
        <f>Прил.4!P477</f>
        <v>0</v>
      </c>
      <c r="I528" s="172" t="str">
        <f t="shared" si="13"/>
        <v xml:space="preserve"> </v>
      </c>
    </row>
    <row r="529" spans="1:9" ht="51.75" hidden="1" customHeight="1" x14ac:dyDescent="0.2">
      <c r="A529" s="104" t="str">
        <f>Прил.4!A481</f>
        <v>Расходы на 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(софинансирование за счет средств местного бюджета)</v>
      </c>
      <c r="B529" s="69" t="str">
        <f>Прил.4!C481</f>
        <v>08</v>
      </c>
      <c r="C529" s="69" t="str">
        <f>Прил.4!D481</f>
        <v>01</v>
      </c>
      <c r="D529" s="69" t="str">
        <f>Прил.4!E481</f>
        <v>03100L4670</v>
      </c>
      <c r="E529" s="69"/>
      <c r="F529" s="121">
        <f>Прил.4!N481</f>
        <v>0</v>
      </c>
      <c r="G529" s="121">
        <f>Прил.4!O481</f>
        <v>0</v>
      </c>
      <c r="H529" s="121">
        <f>Прил.4!P481</f>
        <v>0</v>
      </c>
      <c r="I529" s="172" t="str">
        <f t="shared" si="13"/>
        <v xml:space="preserve"> </v>
      </c>
    </row>
    <row r="530" spans="1:9" ht="14.25" hidden="1" customHeight="1" x14ac:dyDescent="0.2">
      <c r="A530" s="64" t="str">
        <f>Прил.4!A482</f>
        <v>Предоставление субсидий бюджетным, автономным учреждениям и иным некоммерческим организациям</v>
      </c>
      <c r="B530" s="69" t="str">
        <f>Прил.4!C482</f>
        <v>08</v>
      </c>
      <c r="C530" s="69" t="str">
        <f>Прил.4!D482</f>
        <v>01</v>
      </c>
      <c r="D530" s="69" t="str">
        <f>Прил.4!E482</f>
        <v>03100L4670</v>
      </c>
      <c r="E530" s="69" t="str">
        <f>Прил.4!F482</f>
        <v>600</v>
      </c>
      <c r="F530" s="121">
        <f>Прил.4!N482</f>
        <v>0</v>
      </c>
      <c r="G530" s="121">
        <f>Прил.4!O482</f>
        <v>0</v>
      </c>
      <c r="H530" s="121">
        <f>Прил.4!P482</f>
        <v>0</v>
      </c>
      <c r="I530" s="172" t="str">
        <f t="shared" si="13"/>
        <v xml:space="preserve"> </v>
      </c>
    </row>
    <row r="531" spans="1:9" s="75" customFormat="1" hidden="1" x14ac:dyDescent="0.2">
      <c r="A531" s="105" t="str">
        <f>Прил.4!A483</f>
        <v>Субсидии бюджетным учреждениям</v>
      </c>
      <c r="B531" s="70" t="str">
        <f>Прил.4!C483</f>
        <v>08</v>
      </c>
      <c r="C531" s="70" t="str">
        <f>Прил.4!D483</f>
        <v>01</v>
      </c>
      <c r="D531" s="70" t="str">
        <f>Прил.4!E483</f>
        <v>03100L4670</v>
      </c>
      <c r="E531" s="70" t="str">
        <f>Прил.4!F483</f>
        <v>610</v>
      </c>
      <c r="F531" s="122">
        <f>Прил.4!N483</f>
        <v>0</v>
      </c>
      <c r="G531" s="122">
        <f>Прил.4!O483</f>
        <v>0</v>
      </c>
      <c r="H531" s="122">
        <f>Прил.4!P483</f>
        <v>0</v>
      </c>
      <c r="I531" s="172" t="str">
        <f t="shared" si="13"/>
        <v xml:space="preserve"> </v>
      </c>
    </row>
    <row r="532" spans="1:9" ht="39" hidden="1" customHeight="1" x14ac:dyDescent="0.2">
      <c r="A532" s="104" t="str">
        <f>Прил.4!A484</f>
        <v>Расходы на поддержку отрасли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(за счет средств федерального бюджета)</v>
      </c>
      <c r="B532" s="69" t="str">
        <f>Прил.4!C484</f>
        <v>08</v>
      </c>
      <c r="C532" s="69" t="str">
        <f>Прил.4!D484</f>
        <v>01</v>
      </c>
      <c r="D532" s="69" t="str">
        <f>Прил.4!E484</f>
        <v>03100L5190</v>
      </c>
      <c r="E532" s="69"/>
      <c r="F532" s="121">
        <f>Прил.4!N484</f>
        <v>0</v>
      </c>
      <c r="G532" s="121">
        <f>Прил.4!O484</f>
        <v>0</v>
      </c>
      <c r="H532" s="121">
        <f>Прил.4!P484</f>
        <v>0</v>
      </c>
      <c r="I532" s="172" t="str">
        <f t="shared" si="13"/>
        <v xml:space="preserve"> </v>
      </c>
    </row>
    <row r="533" spans="1:9" ht="25.5" hidden="1" x14ac:dyDescent="0.2">
      <c r="A533" s="104" t="str">
        <f>Прил.4!A485</f>
        <v>Предоставление субсидий бюджетным, автономным учреждениям и иным некоммерческим организациям</v>
      </c>
      <c r="B533" s="69" t="str">
        <f>Прил.4!C485</f>
        <v>08</v>
      </c>
      <c r="C533" s="69" t="str">
        <f>Прил.4!D485</f>
        <v>01</v>
      </c>
      <c r="D533" s="69" t="str">
        <f>Прил.4!E485</f>
        <v>03100L5190</v>
      </c>
      <c r="E533" s="69" t="str">
        <f>Прил.4!F485</f>
        <v>600</v>
      </c>
      <c r="F533" s="121">
        <f>Прил.4!N485</f>
        <v>0</v>
      </c>
      <c r="G533" s="121">
        <f>Прил.4!O485</f>
        <v>0</v>
      </c>
      <c r="H533" s="121">
        <f>Прил.4!P485</f>
        <v>0</v>
      </c>
      <c r="I533" s="172" t="str">
        <f t="shared" si="13"/>
        <v xml:space="preserve"> </v>
      </c>
    </row>
    <row r="534" spans="1:9" s="75" customFormat="1" hidden="1" x14ac:dyDescent="0.2">
      <c r="A534" s="105" t="str">
        <f>Прил.4!A486</f>
        <v>Субсидии бюджетным учреждениям</v>
      </c>
      <c r="B534" s="70" t="str">
        <f>Прил.4!C486</f>
        <v>08</v>
      </c>
      <c r="C534" s="70" t="str">
        <f>Прил.4!D486</f>
        <v>01</v>
      </c>
      <c r="D534" s="70" t="str">
        <f>Прил.4!E486</f>
        <v>03100L5190</v>
      </c>
      <c r="E534" s="70" t="str">
        <f>Прил.4!F486</f>
        <v>610</v>
      </c>
      <c r="F534" s="122">
        <f>Прил.4!N486</f>
        <v>0</v>
      </c>
      <c r="G534" s="122">
        <f>Прил.4!O486</f>
        <v>0</v>
      </c>
      <c r="H534" s="122">
        <f>Прил.4!P486</f>
        <v>0</v>
      </c>
      <c r="I534" s="172" t="str">
        <f t="shared" si="13"/>
        <v xml:space="preserve"> </v>
      </c>
    </row>
    <row r="535" spans="1:9" ht="38.25" customHeight="1" x14ac:dyDescent="0.2">
      <c r="A535" s="104" t="str">
        <f>Прил.4!A487</f>
        <v>Расходы на поддержку отрасли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(за счет средств  краевого бюджета)</v>
      </c>
      <c r="B535" s="69" t="str">
        <f>Прил.4!C487</f>
        <v>08</v>
      </c>
      <c r="C535" s="69" t="str">
        <f>Прил.4!D487</f>
        <v>01</v>
      </c>
      <c r="D535" s="69" t="str">
        <f>Прил.4!E487</f>
        <v>03100L5190</v>
      </c>
      <c r="E535" s="69"/>
      <c r="F535" s="121">
        <f>Прил.4!N487</f>
        <v>123058.82</v>
      </c>
      <c r="G535" s="121">
        <f>Прил.4!O487</f>
        <v>123235.29</v>
      </c>
      <c r="H535" s="121">
        <f>Прил.4!P487</f>
        <v>38176.47</v>
      </c>
      <c r="I535" s="172">
        <f t="shared" si="13"/>
        <v>1</v>
      </c>
    </row>
    <row r="536" spans="1:9" ht="25.5" x14ac:dyDescent="0.2">
      <c r="A536" s="104" t="str">
        <f>Прил.4!A488</f>
        <v>Предоставление субсидий бюджетным, автономным учреждениям и иным некоммерческим организациям</v>
      </c>
      <c r="B536" s="69" t="str">
        <f>Прил.4!C488</f>
        <v>08</v>
      </c>
      <c r="C536" s="69" t="str">
        <f>Прил.4!D488</f>
        <v>01</v>
      </c>
      <c r="D536" s="69" t="str">
        <f>Прил.4!E488</f>
        <v>03100L5190</v>
      </c>
      <c r="E536" s="69" t="str">
        <f>Прил.4!F488</f>
        <v>600</v>
      </c>
      <c r="F536" s="121">
        <f>Прил.4!N488</f>
        <v>123058.82</v>
      </c>
      <c r="G536" s="121">
        <f>Прил.4!O488</f>
        <v>123235.29</v>
      </c>
      <c r="H536" s="121">
        <f>Прил.4!P488</f>
        <v>38176.47</v>
      </c>
      <c r="I536" s="172">
        <f t="shared" si="13"/>
        <v>1</v>
      </c>
    </row>
    <row r="537" spans="1:9" s="75" customFormat="1" x14ac:dyDescent="0.2">
      <c r="A537" s="105" t="str">
        <f>Прил.4!A489</f>
        <v>Субсидии бюджетным учреждениям</v>
      </c>
      <c r="B537" s="70" t="str">
        <f>Прил.4!C489</f>
        <v>08</v>
      </c>
      <c r="C537" s="70" t="str">
        <f>Прил.4!D489</f>
        <v>01</v>
      </c>
      <c r="D537" s="70" t="str">
        <f>Прил.4!E489</f>
        <v>03100L5190</v>
      </c>
      <c r="E537" s="70" t="str">
        <f>Прил.4!F489</f>
        <v>610</v>
      </c>
      <c r="F537" s="122">
        <f>Прил.4!N489</f>
        <v>123058.82</v>
      </c>
      <c r="G537" s="122">
        <f>Прил.4!O489</f>
        <v>123235.29</v>
      </c>
      <c r="H537" s="122">
        <f>Прил.4!P489</f>
        <v>38176.47</v>
      </c>
      <c r="I537" s="172">
        <f t="shared" si="13"/>
        <v>1</v>
      </c>
    </row>
    <row r="538" spans="1:9" ht="39.75" customHeight="1" x14ac:dyDescent="0.2">
      <c r="A538" s="104" t="str">
        <f>Прил.4!A490</f>
        <v xml:space="preserve">Расходы на поддержку отрасли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(софинансирование за счет местного бюджета) </v>
      </c>
      <c r="B538" s="69" t="str">
        <f>Прил.4!C490</f>
        <v>08</v>
      </c>
      <c r="C538" s="69" t="str">
        <f>Прил.4!D490</f>
        <v>01</v>
      </c>
      <c r="D538" s="69" t="str">
        <f>Прил.4!E490</f>
        <v>03100L5190</v>
      </c>
      <c r="E538" s="69"/>
      <c r="F538" s="121">
        <f>Прил.4!N490</f>
        <v>1244.1199999999999</v>
      </c>
      <c r="G538" s="121">
        <f>Прил.4!O490</f>
        <v>1247.06</v>
      </c>
      <c r="H538" s="121">
        <f>Прил.4!P490</f>
        <v>388.24</v>
      </c>
      <c r="I538" s="172">
        <f t="shared" si="13"/>
        <v>1</v>
      </c>
    </row>
    <row r="539" spans="1:9" ht="25.5" x14ac:dyDescent="0.2">
      <c r="A539" s="104" t="str">
        <f>Прил.4!A491</f>
        <v>Предоставление субсидий бюджетным, автономным учреждениям и иным некоммерческим организациям</v>
      </c>
      <c r="B539" s="69" t="str">
        <f>Прил.4!C491</f>
        <v>08</v>
      </c>
      <c r="C539" s="69" t="str">
        <f>Прил.4!D491</f>
        <v>01</v>
      </c>
      <c r="D539" s="69" t="str">
        <f>Прил.4!E491</f>
        <v>03100L5190</v>
      </c>
      <c r="E539" s="69" t="str">
        <f>Прил.4!F491</f>
        <v>600</v>
      </c>
      <c r="F539" s="121">
        <f>Прил.4!N491</f>
        <v>1244.1199999999999</v>
      </c>
      <c r="G539" s="121">
        <f>Прил.4!O491</f>
        <v>1247.06</v>
      </c>
      <c r="H539" s="121">
        <f>Прил.4!P491</f>
        <v>388.24</v>
      </c>
      <c r="I539" s="172">
        <f t="shared" si="13"/>
        <v>1</v>
      </c>
    </row>
    <row r="540" spans="1:9" s="75" customFormat="1" x14ac:dyDescent="0.2">
      <c r="A540" s="105" t="str">
        <f>Прил.4!A492</f>
        <v>Субсидии бюджетным учреждениям</v>
      </c>
      <c r="B540" s="70" t="str">
        <f>Прил.4!C492</f>
        <v>08</v>
      </c>
      <c r="C540" s="70" t="str">
        <f>Прил.4!D492</f>
        <v>01</v>
      </c>
      <c r="D540" s="70" t="str">
        <f>Прил.4!E492</f>
        <v>03100L5190</v>
      </c>
      <c r="E540" s="70" t="str">
        <f>Прил.4!F492</f>
        <v>610</v>
      </c>
      <c r="F540" s="122">
        <f>Прил.4!N492</f>
        <v>1244.1199999999999</v>
      </c>
      <c r="G540" s="122">
        <f>Прил.4!O492</f>
        <v>1247.06</v>
      </c>
      <c r="H540" s="122">
        <f>Прил.4!P492</f>
        <v>388.24</v>
      </c>
      <c r="I540" s="172">
        <f t="shared" si="13"/>
        <v>1</v>
      </c>
    </row>
    <row r="541" spans="1:9" ht="38.25" hidden="1" x14ac:dyDescent="0.2">
      <c r="A541" s="104" t="str">
        <f>Прил.4!A493</f>
        <v>Расходы на реализацию мероприятий по поддержке местных инициатив, в рамках подпрограммы «Поддержка местных инициатив» государственной программы Красноярского края «Содействие развитию местного самоуправления»  (за счет средств  краевого бюджета)</v>
      </c>
      <c r="B541" s="69" t="str">
        <f>Прил.4!C493</f>
        <v>08</v>
      </c>
      <c r="C541" s="69" t="str">
        <f>Прил.4!D493</f>
        <v>01</v>
      </c>
      <c r="D541" s="69" t="str">
        <f>Прил.4!E493</f>
        <v>03100S6410</v>
      </c>
      <c r="E541" s="69"/>
      <c r="F541" s="121">
        <f>Прил.4!N493</f>
        <v>0</v>
      </c>
      <c r="G541" s="121">
        <f>Прил.4!O493</f>
        <v>0</v>
      </c>
      <c r="H541" s="121">
        <f>Прил.4!P493</f>
        <v>0</v>
      </c>
      <c r="I541" s="172" t="str">
        <f t="shared" si="13"/>
        <v xml:space="preserve"> </v>
      </c>
    </row>
    <row r="542" spans="1:9" ht="25.5" hidden="1" x14ac:dyDescent="0.2">
      <c r="A542" s="104" t="str">
        <f>Прил.4!A494</f>
        <v>Предоставление субсидий бюджетным, автономным учреждениям и иным некоммерческим организациям</v>
      </c>
      <c r="B542" s="69" t="str">
        <f>Прил.4!C494</f>
        <v>08</v>
      </c>
      <c r="C542" s="69" t="str">
        <f>Прил.4!D494</f>
        <v>01</v>
      </c>
      <c r="D542" s="69" t="str">
        <f>Прил.4!E494</f>
        <v>03100S6410</v>
      </c>
      <c r="E542" s="69" t="str">
        <f>Прил.4!F494</f>
        <v>600</v>
      </c>
      <c r="F542" s="121">
        <f>Прил.4!N494</f>
        <v>0</v>
      </c>
      <c r="G542" s="121">
        <f>Прил.4!O494</f>
        <v>0</v>
      </c>
      <c r="H542" s="121">
        <f>Прил.4!P494</f>
        <v>0</v>
      </c>
      <c r="I542" s="172" t="str">
        <f t="shared" si="13"/>
        <v xml:space="preserve"> </v>
      </c>
    </row>
    <row r="543" spans="1:9" s="75" customFormat="1" hidden="1" x14ac:dyDescent="0.2">
      <c r="A543" s="105" t="str">
        <f>Прил.4!A495</f>
        <v>Субсидии бюджетным учреждениям</v>
      </c>
      <c r="B543" s="70" t="str">
        <f>Прил.4!C495</f>
        <v>08</v>
      </c>
      <c r="C543" s="70" t="str">
        <f>Прил.4!D495</f>
        <v>01</v>
      </c>
      <c r="D543" s="70" t="str">
        <f>Прил.4!E495</f>
        <v>03100S6410</v>
      </c>
      <c r="E543" s="70" t="str">
        <f>Прил.4!F495</f>
        <v>610</v>
      </c>
      <c r="F543" s="122">
        <f>Прил.4!N495</f>
        <v>0</v>
      </c>
      <c r="G543" s="122">
        <f>Прил.4!O495</f>
        <v>0</v>
      </c>
      <c r="H543" s="122">
        <f>Прил.4!P495</f>
        <v>0</v>
      </c>
      <c r="I543" s="172" t="str">
        <f t="shared" si="13"/>
        <v xml:space="preserve"> </v>
      </c>
    </row>
    <row r="544" spans="1:9" ht="39.75" hidden="1" customHeight="1" x14ac:dyDescent="0.2">
      <c r="A544" s="104" t="str">
        <f>Прил.4!A496</f>
        <v xml:space="preserve">Софинансирование расходов на реализацию мероприятий по поддержке местных инициатив, в рамках подпрограммы «Поддержка местных инициатив» государственной программы Красноярского края «Содействие развитию местного самоуправления» </v>
      </c>
      <c r="B544" s="69" t="str">
        <f>Прил.4!C496</f>
        <v>08</v>
      </c>
      <c r="C544" s="69" t="str">
        <f>Прил.4!D496</f>
        <v>01</v>
      </c>
      <c r="D544" s="69" t="str">
        <f>Прил.4!E496</f>
        <v>03100S6419</v>
      </c>
      <c r="E544" s="69"/>
      <c r="F544" s="121">
        <f>Прил.4!N496</f>
        <v>0</v>
      </c>
      <c r="G544" s="121">
        <f>Прил.4!O496</f>
        <v>0</v>
      </c>
      <c r="H544" s="121">
        <f>Прил.4!P496</f>
        <v>0</v>
      </c>
      <c r="I544" s="172" t="str">
        <f t="shared" si="13"/>
        <v xml:space="preserve"> </v>
      </c>
    </row>
    <row r="545" spans="1:9" ht="25.5" hidden="1" x14ac:dyDescent="0.2">
      <c r="A545" s="104" t="str">
        <f>Прил.4!A497</f>
        <v>Предоставление субсидий бюджетным, автономным учреждениям и иным некоммерческим организациям</v>
      </c>
      <c r="B545" s="69" t="str">
        <f>Прил.4!C497</f>
        <v>08</v>
      </c>
      <c r="C545" s="69" t="str">
        <f>Прил.4!D497</f>
        <v>01</v>
      </c>
      <c r="D545" s="69" t="str">
        <f>Прил.4!E497</f>
        <v>03100S6419</v>
      </c>
      <c r="E545" s="69" t="str">
        <f>Прил.4!F497</f>
        <v>600</v>
      </c>
      <c r="F545" s="121">
        <f>Прил.4!N497</f>
        <v>0</v>
      </c>
      <c r="G545" s="121">
        <f>Прил.4!O497</f>
        <v>0</v>
      </c>
      <c r="H545" s="121">
        <f>Прил.4!P497</f>
        <v>0</v>
      </c>
      <c r="I545" s="172" t="str">
        <f t="shared" si="13"/>
        <v xml:space="preserve"> </v>
      </c>
    </row>
    <row r="546" spans="1:9" s="75" customFormat="1" hidden="1" x14ac:dyDescent="0.2">
      <c r="A546" s="105" t="str">
        <f>Прил.4!A498</f>
        <v>Субсидии бюджетным учреждениям</v>
      </c>
      <c r="B546" s="70" t="str">
        <f>Прил.4!C498</f>
        <v>08</v>
      </c>
      <c r="C546" s="70" t="str">
        <f>Прил.4!D498</f>
        <v>01</v>
      </c>
      <c r="D546" s="70" t="str">
        <f>Прил.4!E498</f>
        <v>03100S6419</v>
      </c>
      <c r="E546" s="70" t="str">
        <f>Прил.4!F498</f>
        <v>610</v>
      </c>
      <c r="F546" s="122">
        <f>Прил.4!N498</f>
        <v>0</v>
      </c>
      <c r="G546" s="122">
        <f>Прил.4!O498</f>
        <v>0</v>
      </c>
      <c r="H546" s="122">
        <f>Прил.4!P498</f>
        <v>0</v>
      </c>
      <c r="I546" s="172" t="str">
        <f t="shared" si="13"/>
        <v xml:space="preserve"> </v>
      </c>
    </row>
    <row r="547" spans="1:9" ht="53.25" hidden="1" customHeight="1" x14ac:dyDescent="0.2">
      <c r="A547" s="64" t="str">
        <f>Прил.4!A499</f>
        <v>Расходы на создание (реконструкцию) и капитальный ремонт культурно-досуговых учреждений в сельской местности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(за счет средств краевого бюджета)</v>
      </c>
      <c r="B547" s="69" t="str">
        <f>Прил.4!C496</f>
        <v>08</v>
      </c>
      <c r="C547" s="69" t="str">
        <f>Прил.4!D496</f>
        <v>01</v>
      </c>
      <c r="D547" s="69" t="str">
        <f>Прил.4!E499</f>
        <v>03100S4840</v>
      </c>
      <c r="E547" s="69"/>
      <c r="F547" s="121">
        <f>Прил.4!N499</f>
        <v>0</v>
      </c>
      <c r="G547" s="121">
        <f>Прил.4!O499</f>
        <v>0</v>
      </c>
      <c r="H547" s="121">
        <f>Прил.4!P496</f>
        <v>0</v>
      </c>
      <c r="I547" s="172" t="str">
        <f t="shared" si="13"/>
        <v xml:space="preserve"> </v>
      </c>
    </row>
    <row r="548" spans="1:9" ht="14.25" hidden="1" customHeight="1" x14ac:dyDescent="0.2">
      <c r="A548" s="64" t="str">
        <f>Прил.4!A500</f>
        <v>Предоставление субсидий бюджетным, автономным учреждениям и иным некоммерческим организациям</v>
      </c>
      <c r="B548" s="69" t="str">
        <f>Прил.4!C497</f>
        <v>08</v>
      </c>
      <c r="C548" s="69" t="str">
        <f>Прил.4!D497</f>
        <v>01</v>
      </c>
      <c r="D548" s="69" t="str">
        <f>Прил.4!E500</f>
        <v>03100S4840</v>
      </c>
      <c r="E548" s="69" t="str">
        <f>Прил.4!F497</f>
        <v>600</v>
      </c>
      <c r="F548" s="121">
        <f>Прил.4!N500</f>
        <v>0</v>
      </c>
      <c r="G548" s="121">
        <f>Прил.4!O500</f>
        <v>0</v>
      </c>
      <c r="H548" s="121">
        <f>Прил.4!P497</f>
        <v>0</v>
      </c>
      <c r="I548" s="172" t="str">
        <f t="shared" si="13"/>
        <v xml:space="preserve"> </v>
      </c>
    </row>
    <row r="549" spans="1:9" s="75" customFormat="1" hidden="1" x14ac:dyDescent="0.2">
      <c r="A549" s="95" t="str">
        <f>Прил.4!A501</f>
        <v>Субсидии бюджетным учреждениям</v>
      </c>
      <c r="B549" s="70" t="str">
        <f>Прил.4!C498</f>
        <v>08</v>
      </c>
      <c r="C549" s="70" t="str">
        <f>Прил.4!D498</f>
        <v>01</v>
      </c>
      <c r="D549" s="70" t="str">
        <f>Прил.4!E501</f>
        <v>03100S4840</v>
      </c>
      <c r="E549" s="70" t="str">
        <f>Прил.4!F498</f>
        <v>610</v>
      </c>
      <c r="F549" s="122">
        <f>Прил.4!N501</f>
        <v>0</v>
      </c>
      <c r="G549" s="122">
        <f>Прил.4!O501</f>
        <v>0</v>
      </c>
      <c r="H549" s="122">
        <f>Прил.4!P498</f>
        <v>0</v>
      </c>
      <c r="I549" s="172" t="str">
        <f t="shared" si="13"/>
        <v xml:space="preserve"> </v>
      </c>
    </row>
    <row r="550" spans="1:9" ht="54.75" hidden="1" customHeight="1" x14ac:dyDescent="0.2">
      <c r="A550" s="64" t="str">
        <f>Прил.4!A502</f>
        <v xml:space="preserve">Расходы на создание (реконструкцию) и капитальный ремонт культурно-досуговых учреждений в сельской местности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(софинансирование за счет местного бюджета) </v>
      </c>
      <c r="B550" s="69" t="str">
        <f>Прил.4!C499</f>
        <v>08</v>
      </c>
      <c r="C550" s="69" t="str">
        <f>Прил.4!D499</f>
        <v>01</v>
      </c>
      <c r="D550" s="69" t="str">
        <f>Прил.4!E502</f>
        <v>03100S4840</v>
      </c>
      <c r="E550" s="69"/>
      <c r="F550" s="121">
        <f>Прил.4!N502</f>
        <v>0</v>
      </c>
      <c r="G550" s="121">
        <f>Прил.4!O502</f>
        <v>0</v>
      </c>
      <c r="H550" s="121">
        <f>Прил.4!P499</f>
        <v>0</v>
      </c>
      <c r="I550" s="172" t="str">
        <f t="shared" si="13"/>
        <v xml:space="preserve"> </v>
      </c>
    </row>
    <row r="551" spans="1:9" ht="15.75" hidden="1" customHeight="1" x14ac:dyDescent="0.2">
      <c r="A551" s="64" t="str">
        <f>Прил.4!A503</f>
        <v>Предоставление субсидий бюджетным, автономным учреждениям и иным некоммерческим организациям</v>
      </c>
      <c r="B551" s="69" t="str">
        <f>Прил.4!C500</f>
        <v>08</v>
      </c>
      <c r="C551" s="69" t="str">
        <f>Прил.4!D500</f>
        <v>01</v>
      </c>
      <c r="D551" s="69" t="str">
        <f>Прил.4!E503</f>
        <v>03100S4840</v>
      </c>
      <c r="E551" s="69" t="str">
        <f>Прил.4!F500</f>
        <v>600</v>
      </c>
      <c r="F551" s="121">
        <f>Прил.4!N503</f>
        <v>0</v>
      </c>
      <c r="G551" s="121">
        <f>Прил.4!O503</f>
        <v>0</v>
      </c>
      <c r="H551" s="121">
        <f>Прил.4!P500</f>
        <v>0</v>
      </c>
      <c r="I551" s="172" t="str">
        <f t="shared" si="13"/>
        <v xml:space="preserve"> </v>
      </c>
    </row>
    <row r="552" spans="1:9" s="75" customFormat="1" hidden="1" x14ac:dyDescent="0.2">
      <c r="A552" s="64" t="str">
        <f>Прил.4!A504</f>
        <v>Субсидии бюджетным учреждениям</v>
      </c>
      <c r="B552" s="70" t="str">
        <f>Прил.4!C501</f>
        <v>08</v>
      </c>
      <c r="C552" s="70" t="str">
        <f>Прил.4!D501</f>
        <v>01</v>
      </c>
      <c r="D552" s="69" t="str">
        <f>Прил.4!E504</f>
        <v>03100S4840</v>
      </c>
      <c r="E552" s="70" t="str">
        <f>Прил.4!F501</f>
        <v>610</v>
      </c>
      <c r="F552" s="122">
        <f>Прил.4!N504</f>
        <v>0</v>
      </c>
      <c r="G552" s="122">
        <f>Прил.4!O504</f>
        <v>0</v>
      </c>
      <c r="H552" s="122">
        <f>Прил.4!P501</f>
        <v>0</v>
      </c>
      <c r="I552" s="172" t="str">
        <f t="shared" si="13"/>
        <v xml:space="preserve"> </v>
      </c>
    </row>
    <row r="553" spans="1:9" ht="53.25" customHeight="1" x14ac:dyDescent="0.2">
      <c r="A553" s="64" t="str">
        <f>Прил.4!A505</f>
        <v>Расходы на комплектование книжных фондов библиотек муниципальных образований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(за счет средств краевого бюджета)</v>
      </c>
      <c r="B553" s="69" t="str">
        <f>Прил.4!C505</f>
        <v>08</v>
      </c>
      <c r="C553" s="69" t="str">
        <f>Прил.4!D505</f>
        <v>01</v>
      </c>
      <c r="D553" s="69" t="str">
        <f>Прил.4!E505</f>
        <v>03100S4880</v>
      </c>
      <c r="E553" s="69"/>
      <c r="F553" s="121">
        <f>Прил.4!N505</f>
        <v>1006882.35</v>
      </c>
      <c r="G553" s="121">
        <f>Прил.4!O505</f>
        <v>1006882.35</v>
      </c>
      <c r="H553" s="121">
        <f>Прил.4!P505</f>
        <v>1006882.35</v>
      </c>
      <c r="I553" s="172">
        <f t="shared" si="13"/>
        <v>1</v>
      </c>
    </row>
    <row r="554" spans="1:9" ht="14.25" customHeight="1" x14ac:dyDescent="0.2">
      <c r="A554" s="64" t="str">
        <f>Прил.4!A506</f>
        <v>Предоставление субсидий бюджетным, автономным учреждениям и иным некоммерческим организациям</v>
      </c>
      <c r="B554" s="69" t="str">
        <f>Прил.4!C506</f>
        <v>08</v>
      </c>
      <c r="C554" s="69" t="str">
        <f>Прил.4!D506</f>
        <v>01</v>
      </c>
      <c r="D554" s="69" t="str">
        <f>Прил.4!E506</f>
        <v>03100S4880</v>
      </c>
      <c r="E554" s="69" t="str">
        <f>Прил.4!F506</f>
        <v>600</v>
      </c>
      <c r="F554" s="121">
        <f>Прил.4!N506</f>
        <v>1006882.35</v>
      </c>
      <c r="G554" s="121">
        <f>Прил.4!O506</f>
        <v>1006882.35</v>
      </c>
      <c r="H554" s="121">
        <f>Прил.4!P506</f>
        <v>1006882.35</v>
      </c>
      <c r="I554" s="172">
        <f t="shared" si="13"/>
        <v>1</v>
      </c>
    </row>
    <row r="555" spans="1:9" s="75" customFormat="1" x14ac:dyDescent="0.2">
      <c r="A555" s="95" t="str">
        <f>Прил.4!A507</f>
        <v>Субсидии бюджетным учреждениям</v>
      </c>
      <c r="B555" s="70" t="str">
        <f>Прил.4!C507</f>
        <v>08</v>
      </c>
      <c r="C555" s="70" t="str">
        <f>Прил.4!D507</f>
        <v>01</v>
      </c>
      <c r="D555" s="70" t="str">
        <f>Прил.4!E507</f>
        <v>03100S4880</v>
      </c>
      <c r="E555" s="70" t="str">
        <f>Прил.4!F507</f>
        <v>610</v>
      </c>
      <c r="F555" s="122">
        <f>Прил.4!N507</f>
        <v>1006882.35</v>
      </c>
      <c r="G555" s="122">
        <f>Прил.4!O507</f>
        <v>1006882.35</v>
      </c>
      <c r="H555" s="122">
        <f>Прил.4!P507</f>
        <v>1006882.35</v>
      </c>
      <c r="I555" s="172">
        <f t="shared" si="13"/>
        <v>1</v>
      </c>
    </row>
    <row r="556" spans="1:9" ht="54.75" customHeight="1" x14ac:dyDescent="0.2">
      <c r="A556" s="64" t="str">
        <f>Прил.4!A508</f>
        <v>Расходы на комплектование книжных фондов библиотек муниципальных образований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(софинансирование за счет районного бюджета)</v>
      </c>
      <c r="B556" s="69" t="str">
        <f>Прил.4!C508</f>
        <v>08</v>
      </c>
      <c r="C556" s="69" t="str">
        <f>Прил.4!D508</f>
        <v>01</v>
      </c>
      <c r="D556" s="69" t="str">
        <f>Прил.4!E508</f>
        <v>03100S4880</v>
      </c>
      <c r="E556" s="69"/>
      <c r="F556" s="121">
        <f>Прил.4!N508</f>
        <v>251723.53</v>
      </c>
      <c r="G556" s="121">
        <f>Прил.4!O508</f>
        <v>251723.53</v>
      </c>
      <c r="H556" s="121">
        <f>Прил.4!P508</f>
        <v>251723.53</v>
      </c>
      <c r="I556" s="172">
        <f t="shared" si="13"/>
        <v>1</v>
      </c>
    </row>
    <row r="557" spans="1:9" ht="15.75" customHeight="1" x14ac:dyDescent="0.2">
      <c r="A557" s="64" t="str">
        <f>Прил.4!A509</f>
        <v>Предоставление субсидий бюджетным, автономным учреждениям и иным некоммерческим организациям</v>
      </c>
      <c r="B557" s="69" t="str">
        <f>Прил.4!C509</f>
        <v>08</v>
      </c>
      <c r="C557" s="69" t="str">
        <f>Прил.4!D509</f>
        <v>01</v>
      </c>
      <c r="D557" s="69" t="str">
        <f>Прил.4!E509</f>
        <v>03100S4880</v>
      </c>
      <c r="E557" s="69" t="str">
        <f>Прил.4!F509</f>
        <v>600</v>
      </c>
      <c r="F557" s="121">
        <f>Прил.4!N509</f>
        <v>251723.53</v>
      </c>
      <c r="G557" s="121">
        <f>Прил.4!O509</f>
        <v>251723.53</v>
      </c>
      <c r="H557" s="121">
        <f>Прил.4!P509</f>
        <v>251723.53</v>
      </c>
      <c r="I557" s="172">
        <f t="shared" si="13"/>
        <v>1</v>
      </c>
    </row>
    <row r="558" spans="1:9" s="75" customFormat="1" x14ac:dyDescent="0.2">
      <c r="A558" s="95" t="str">
        <f>Прил.4!A510</f>
        <v>Субсидии бюджетным учреждениям</v>
      </c>
      <c r="B558" s="70" t="str">
        <f>Прил.4!C510</f>
        <v>08</v>
      </c>
      <c r="C558" s="70" t="str">
        <f>Прил.4!D510</f>
        <v>01</v>
      </c>
      <c r="D558" s="70" t="str">
        <f>Прил.4!E510</f>
        <v>03100S4880</v>
      </c>
      <c r="E558" s="70" t="str">
        <f>Прил.4!F510</f>
        <v>610</v>
      </c>
      <c r="F558" s="122">
        <f>Прил.4!N510</f>
        <v>251723.53</v>
      </c>
      <c r="G558" s="122">
        <f>Прил.4!O510</f>
        <v>251723.53</v>
      </c>
      <c r="H558" s="122">
        <f>Прил.4!P510</f>
        <v>251723.53</v>
      </c>
      <c r="I558" s="172">
        <f t="shared" si="13"/>
        <v>1</v>
      </c>
    </row>
    <row r="559" spans="1:9" ht="25.5" hidden="1" x14ac:dyDescent="0.2">
      <c r="A559" s="104" t="str">
        <f>Прил.4!A511</f>
        <v>Муниципальная программа "Профилактика терроризма и минимизация последствий его проявления в сельском поселении Хатанга"</v>
      </c>
      <c r="B559" s="69" t="str">
        <f>Прил.4!C511</f>
        <v>08</v>
      </c>
      <c r="C559" s="69" t="str">
        <f>Прил.4!D511</f>
        <v>01</v>
      </c>
      <c r="D559" s="69" t="str">
        <f>Прил.4!E511</f>
        <v>0800000000</v>
      </c>
      <c r="E559" s="69"/>
      <c r="F559" s="121">
        <f>Прил.4!N511</f>
        <v>0</v>
      </c>
      <c r="G559" s="121">
        <f>Прил.4!O511</f>
        <v>0</v>
      </c>
      <c r="H559" s="121">
        <f>Прил.4!P511</f>
        <v>0</v>
      </c>
      <c r="I559" s="172" t="str">
        <f t="shared" si="13"/>
        <v xml:space="preserve"> </v>
      </c>
    </row>
    <row r="560" spans="1:9" ht="25.5" hidden="1" x14ac:dyDescent="0.2">
      <c r="A560" s="104" t="str">
        <f>Прил.4!A512</f>
        <v>Обеспечение проведения профилактики терроризма и минимизация последствий его проявления в сельском поселении Хатанга</v>
      </c>
      <c r="B560" s="69" t="str">
        <f>Прил.4!C512</f>
        <v>08</v>
      </c>
      <c r="C560" s="69" t="str">
        <f>Прил.4!D512</f>
        <v>01</v>
      </c>
      <c r="D560" s="69" t="str">
        <f>Прил.4!E512</f>
        <v>0800018010</v>
      </c>
      <c r="E560" s="69"/>
      <c r="F560" s="121">
        <f>Прил.4!N512</f>
        <v>0</v>
      </c>
      <c r="G560" s="121">
        <f>Прил.4!O512</f>
        <v>0</v>
      </c>
      <c r="H560" s="121">
        <f>Прил.4!P512</f>
        <v>0</v>
      </c>
      <c r="I560" s="172" t="str">
        <f t="shared" si="13"/>
        <v xml:space="preserve"> </v>
      </c>
    </row>
    <row r="561" spans="1:9" hidden="1" x14ac:dyDescent="0.2">
      <c r="A561" s="104" t="str">
        <f>Прил.4!A513</f>
        <v>Закупка товаров, работ и услуг для обеспечения государственных (муниципальных) нужд</v>
      </c>
      <c r="B561" s="69" t="str">
        <f>Прил.4!C513</f>
        <v>08</v>
      </c>
      <c r="C561" s="69" t="str">
        <f>Прил.4!D513</f>
        <v>01</v>
      </c>
      <c r="D561" s="69" t="str">
        <f>Прил.4!E513</f>
        <v>0800018010</v>
      </c>
      <c r="E561" s="69" t="str">
        <f>Прил.4!F513</f>
        <v>200</v>
      </c>
      <c r="F561" s="121">
        <f>Прил.4!N513</f>
        <v>0</v>
      </c>
      <c r="G561" s="121">
        <f>Прил.4!O513</f>
        <v>0</v>
      </c>
      <c r="H561" s="121">
        <f>Прил.4!P513</f>
        <v>0</v>
      </c>
      <c r="I561" s="172" t="str">
        <f t="shared" si="13"/>
        <v xml:space="preserve"> </v>
      </c>
    </row>
    <row r="562" spans="1:9" s="75" customFormat="1" ht="25.5" hidden="1" x14ac:dyDescent="0.2">
      <c r="A562" s="105" t="str">
        <f>Прил.4!A514</f>
        <v xml:space="preserve">Иные закупки товаров, работ и услуг для обеспечения государственных (муниципальных) нужд
</v>
      </c>
      <c r="B562" s="70" t="str">
        <f>Прил.4!C514</f>
        <v>08</v>
      </c>
      <c r="C562" s="70" t="str">
        <f>Прил.4!D514</f>
        <v>01</v>
      </c>
      <c r="D562" s="70" t="str">
        <f>Прил.4!E514</f>
        <v>0800018010</v>
      </c>
      <c r="E562" s="70" t="str">
        <f>Прил.4!F514</f>
        <v>240</v>
      </c>
      <c r="F562" s="122">
        <f>Прил.4!N514</f>
        <v>0</v>
      </c>
      <c r="G562" s="122">
        <f>Прил.4!O514</f>
        <v>0</v>
      </c>
      <c r="H562" s="122">
        <f>Прил.4!P514</f>
        <v>0</v>
      </c>
      <c r="I562" s="172" t="str">
        <f t="shared" si="13"/>
        <v xml:space="preserve"> </v>
      </c>
    </row>
    <row r="563" spans="1:9" s="80" customFormat="1" x14ac:dyDescent="0.2">
      <c r="A563" s="93" t="str">
        <f>Прил.4!A515</f>
        <v>Другие вопросы в области культуры, кинематографии</v>
      </c>
      <c r="B563" s="94" t="str">
        <f>Прил.4!C515</f>
        <v>08</v>
      </c>
      <c r="C563" s="94" t="str">
        <f>Прил.4!D515</f>
        <v>04</v>
      </c>
      <c r="D563" s="94"/>
      <c r="E563" s="94"/>
      <c r="F563" s="125">
        <f>F564</f>
        <v>19984770.760000002</v>
      </c>
      <c r="G563" s="125">
        <f t="shared" ref="F563:H564" si="14">G564</f>
        <v>9060197.1199999992</v>
      </c>
      <c r="H563" s="125">
        <f t="shared" si="14"/>
        <v>9060197.1199999992</v>
      </c>
      <c r="I563" s="172">
        <f t="shared" si="13"/>
        <v>1</v>
      </c>
    </row>
    <row r="564" spans="1:9" x14ac:dyDescent="0.2">
      <c r="A564" s="64" t="str">
        <f>Прил.4!A516</f>
        <v>Муниципальная программа "Развитие культуры и туризма в сельском поселении Хатанга"</v>
      </c>
      <c r="B564" s="69" t="str">
        <f>Прил.4!C516</f>
        <v>08</v>
      </c>
      <c r="C564" s="69" t="str">
        <f>Прил.4!D516</f>
        <v>04</v>
      </c>
      <c r="D564" s="69" t="str">
        <f>Прил.4!E516</f>
        <v>0300000000</v>
      </c>
      <c r="E564" s="69"/>
      <c r="F564" s="121">
        <f t="shared" si="14"/>
        <v>19984770.760000002</v>
      </c>
      <c r="G564" s="121">
        <f t="shared" si="14"/>
        <v>9060197.1199999992</v>
      </c>
      <c r="H564" s="121">
        <f t="shared" si="14"/>
        <v>9060197.1199999992</v>
      </c>
      <c r="I564" s="172">
        <f t="shared" si="13"/>
        <v>1</v>
      </c>
    </row>
    <row r="565" spans="1:9" x14ac:dyDescent="0.2">
      <c r="A565" s="64" t="str">
        <f>Прил.4!A517</f>
        <v>Подпрограмма "Культурное наследие"</v>
      </c>
      <c r="B565" s="69" t="str">
        <f>Прил.4!C517</f>
        <v>08</v>
      </c>
      <c r="C565" s="69" t="str">
        <f>Прил.4!D517</f>
        <v>04</v>
      </c>
      <c r="D565" s="69" t="str">
        <f>Прил.4!E517</f>
        <v>0310000000</v>
      </c>
      <c r="E565" s="69"/>
      <c r="F565" s="121">
        <f>F566+F579+F582+F576+F573</f>
        <v>19984770.760000002</v>
      </c>
      <c r="G565" s="121">
        <f t="shared" ref="G565:H565" si="15">G566+G579+G582+G576+G573</f>
        <v>9060197.1199999992</v>
      </c>
      <c r="H565" s="121">
        <f t="shared" si="15"/>
        <v>9060197.1199999992</v>
      </c>
      <c r="I565" s="172">
        <f t="shared" si="13"/>
        <v>1</v>
      </c>
    </row>
    <row r="566" spans="1:9" x14ac:dyDescent="0.2">
      <c r="A566" s="64" t="str">
        <f>Прил.4!A518</f>
        <v>Центральный аппарат</v>
      </c>
      <c r="B566" s="69" t="str">
        <f>Прил.4!C518</f>
        <v>08</v>
      </c>
      <c r="C566" s="69" t="str">
        <f>Прил.4!D518</f>
        <v>04</v>
      </c>
      <c r="D566" s="69" t="str">
        <f>Прил.4!E518</f>
        <v>0310001030</v>
      </c>
      <c r="E566" s="69"/>
      <c r="F566" s="121">
        <f>F567+F569</f>
        <v>8253402.1200000001</v>
      </c>
      <c r="G566" s="121">
        <f>G567+G569+G580+G582</f>
        <v>9060197.1199999992</v>
      </c>
      <c r="H566" s="121">
        <f>H567+H569+H580</f>
        <v>9060197.1199999992</v>
      </c>
      <c r="I566" s="172">
        <f t="shared" si="13"/>
        <v>1</v>
      </c>
    </row>
    <row r="567" spans="1:9" ht="38.25" x14ac:dyDescent="0.2">
      <c r="A567" s="64" t="str">
        <f>Прил.4!A519</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567" s="69" t="str">
        <f>Прил.4!C519</f>
        <v>08</v>
      </c>
      <c r="C567" s="69" t="str">
        <f>Прил.4!D519</f>
        <v>04</v>
      </c>
      <c r="D567" s="69" t="str">
        <f>Прил.4!E519</f>
        <v>0310001030</v>
      </c>
      <c r="E567" s="69" t="str">
        <f>Прил.4!F519</f>
        <v>100</v>
      </c>
      <c r="F567" s="121">
        <f>Прил.4!N519</f>
        <v>7177143.9100000001</v>
      </c>
      <c r="G567" s="121">
        <f>Прил.4!O519</f>
        <v>7552197.1200000001</v>
      </c>
      <c r="H567" s="121">
        <f>Прил.4!P519</f>
        <v>7552197.1200000001</v>
      </c>
      <c r="I567" s="172">
        <f t="shared" si="13"/>
        <v>1</v>
      </c>
    </row>
    <row r="568" spans="1:9" s="75" customFormat="1" x14ac:dyDescent="0.2">
      <c r="A568" s="95" t="str">
        <f>Прил.4!A520</f>
        <v>Расходы на выплаты персоналу государственных (муниципальных) органов</v>
      </c>
      <c r="B568" s="70" t="str">
        <f>Прил.4!C520</f>
        <v>08</v>
      </c>
      <c r="C568" s="70" t="str">
        <f>Прил.4!D520</f>
        <v>04</v>
      </c>
      <c r="D568" s="70" t="str">
        <f>Прил.4!E520</f>
        <v>0310001030</v>
      </c>
      <c r="E568" s="70" t="str">
        <f>Прил.4!F520</f>
        <v>120</v>
      </c>
      <c r="F568" s="122">
        <f>Прил.4!N520</f>
        <v>7177143.9100000001</v>
      </c>
      <c r="G568" s="122">
        <f>Прил.4!O520</f>
        <v>7552197.1200000001</v>
      </c>
      <c r="H568" s="122">
        <f>Прил.4!P520</f>
        <v>7552197.1200000001</v>
      </c>
      <c r="I568" s="172">
        <f t="shared" si="13"/>
        <v>1</v>
      </c>
    </row>
    <row r="569" spans="1:9" x14ac:dyDescent="0.2">
      <c r="A569" s="64" t="str">
        <f>Прил.4!A521</f>
        <v>Закупка товаров, работ и услуг для обеспечения государственных (муниципальных) нужд</v>
      </c>
      <c r="B569" s="69" t="str">
        <f>Прил.4!C521</f>
        <v>08</v>
      </c>
      <c r="C569" s="69" t="str">
        <f>Прил.4!D521</f>
        <v>04</v>
      </c>
      <c r="D569" s="69" t="str">
        <f>Прил.4!E521</f>
        <v>0310001030</v>
      </c>
      <c r="E569" s="69" t="str">
        <f>Прил.4!F521</f>
        <v>200</v>
      </c>
      <c r="F569" s="121">
        <f>Прил.4!N521</f>
        <v>1076258.21</v>
      </c>
      <c r="G569" s="121">
        <f>Прил.4!O521</f>
        <v>1508000</v>
      </c>
      <c r="H569" s="121">
        <f>Прил.4!P521</f>
        <v>1508000</v>
      </c>
      <c r="I569" s="172">
        <f t="shared" si="13"/>
        <v>1</v>
      </c>
    </row>
    <row r="570" spans="1:9" s="75" customFormat="1" ht="15.75" customHeight="1" x14ac:dyDescent="0.2">
      <c r="A570" s="95" t="str">
        <f>Прил.4!A522</f>
        <v xml:space="preserve">Иные закупки товаров, работ и услуг для обеспечения государственных (муниципальных) нужд
</v>
      </c>
      <c r="B570" s="70" t="str">
        <f>Прил.4!C522</f>
        <v>08</v>
      </c>
      <c r="C570" s="70" t="str">
        <f>Прил.4!D522</f>
        <v>04</v>
      </c>
      <c r="D570" s="70" t="str">
        <f>Прил.4!E522</f>
        <v>0310001030</v>
      </c>
      <c r="E570" s="70" t="str">
        <f>Прил.4!F522</f>
        <v>240</v>
      </c>
      <c r="F570" s="122">
        <f>Прил.4!N522</f>
        <v>1076258.21</v>
      </c>
      <c r="G570" s="122">
        <f>Прил.4!O522</f>
        <v>1508000</v>
      </c>
      <c r="H570" s="122">
        <f>Прил.4!P522</f>
        <v>1508000</v>
      </c>
      <c r="I570" s="172">
        <f t="shared" si="13"/>
        <v>1</v>
      </c>
    </row>
    <row r="571" spans="1:9" hidden="1" x14ac:dyDescent="0.2">
      <c r="A571" s="104" t="str">
        <f>Прил.4!A523</f>
        <v>Иные бюджетные ассигнования</v>
      </c>
      <c r="B571" s="69" t="str">
        <f>Прил.4!C523</f>
        <v>08</v>
      </c>
      <c r="C571" s="69" t="str">
        <f>Прил.4!D523</f>
        <v>04</v>
      </c>
      <c r="D571" s="69" t="str">
        <f>Прил.4!E523</f>
        <v>0310001030</v>
      </c>
      <c r="E571" s="69" t="str">
        <f>Прил.4!F523</f>
        <v>800</v>
      </c>
      <c r="F571" s="121">
        <f>Прил.4!N523</f>
        <v>0</v>
      </c>
      <c r="G571" s="121">
        <f>Прил.4!O523</f>
        <v>0</v>
      </c>
      <c r="H571" s="121">
        <f>Прил.4!P523</f>
        <v>0</v>
      </c>
      <c r="I571" s="172" t="str">
        <f t="shared" si="13"/>
        <v xml:space="preserve"> </v>
      </c>
    </row>
    <row r="572" spans="1:9" s="75" customFormat="1" hidden="1" x14ac:dyDescent="0.2">
      <c r="A572" s="105" t="str">
        <f>Прил.4!A524</f>
        <v>Уплата налогов, сборов и иных платежей</v>
      </c>
      <c r="B572" s="70" t="str">
        <f>Прил.4!C524</f>
        <v>08</v>
      </c>
      <c r="C572" s="70" t="str">
        <f>Прил.4!D524</f>
        <v>04</v>
      </c>
      <c r="D572" s="70" t="str">
        <f>Прил.4!E524</f>
        <v>0310001030</v>
      </c>
      <c r="E572" s="70" t="str">
        <f>Прил.4!F524</f>
        <v>850</v>
      </c>
      <c r="F572" s="122">
        <f>Прил.4!N524</f>
        <v>0</v>
      </c>
      <c r="G572" s="122">
        <f>Прил.4!O524</f>
        <v>0</v>
      </c>
      <c r="H572" s="122">
        <f>Прил.4!P524</f>
        <v>0</v>
      </c>
      <c r="I572" s="172" t="str">
        <f t="shared" si="13"/>
        <v xml:space="preserve"> </v>
      </c>
    </row>
    <row r="573" spans="1:9" ht="38.25" x14ac:dyDescent="0.2">
      <c r="A573" s="104" t="str">
        <f>Прил.4!A525</f>
        <v xml:space="preserve">Софинансирование расходов на реализацию мероприятий по поддержке местных инициатив, в рамках подпрограммы «Поддержка местных инициатив» государственной программы Красноярского края «Содействие развитию местного самоуправления» </v>
      </c>
      <c r="B573" s="69" t="str">
        <f>Прил.4!C525</f>
        <v>08</v>
      </c>
      <c r="C573" s="69" t="str">
        <f>Прил.4!D525</f>
        <v>04</v>
      </c>
      <c r="D573" s="69" t="str">
        <f>Прил.4!E525</f>
        <v>03100S6419</v>
      </c>
      <c r="E573" s="69"/>
      <c r="F573" s="121">
        <f>Прил.4!N525</f>
        <v>45000</v>
      </c>
      <c r="G573" s="121">
        <f>Прил.4!O525</f>
        <v>0</v>
      </c>
      <c r="H573" s="121">
        <f>Прил.4!P525</f>
        <v>0</v>
      </c>
      <c r="I573" s="172">
        <f t="shared" si="13"/>
        <v>1</v>
      </c>
    </row>
    <row r="574" spans="1:9" x14ac:dyDescent="0.2">
      <c r="A574" s="104" t="str">
        <f>Прил.4!A526</f>
        <v>Закупка товаров, работ и услуг для обеспечения государственных (муниципальных) нужд</v>
      </c>
      <c r="B574" s="69" t="str">
        <f>Прил.4!C526</f>
        <v>08</v>
      </c>
      <c r="C574" s="69" t="str">
        <f>Прил.4!D526</f>
        <v>04</v>
      </c>
      <c r="D574" s="69" t="str">
        <f>Прил.4!E526</f>
        <v>03100S6419</v>
      </c>
      <c r="E574" s="69" t="str">
        <f>Прил.4!F526</f>
        <v>200</v>
      </c>
      <c r="F574" s="121">
        <f>Прил.4!N526</f>
        <v>45000</v>
      </c>
      <c r="G574" s="121">
        <f>Прил.4!O526</f>
        <v>0</v>
      </c>
      <c r="H574" s="121">
        <f>Прил.4!P526</f>
        <v>0</v>
      </c>
      <c r="I574" s="172">
        <f t="shared" si="13"/>
        <v>1</v>
      </c>
    </row>
    <row r="575" spans="1:9" s="75" customFormat="1" ht="25.5" x14ac:dyDescent="0.2">
      <c r="A575" s="105" t="str">
        <f>Прил.4!A527</f>
        <v xml:space="preserve">Иные закупки товаров, работ и услуг для обеспечения государственных (муниципальных) нужд
</v>
      </c>
      <c r="B575" s="70" t="str">
        <f>Прил.4!C527</f>
        <v>08</v>
      </c>
      <c r="C575" s="70" t="str">
        <f>Прил.4!D527</f>
        <v>04</v>
      </c>
      <c r="D575" s="70" t="str">
        <f>Прил.4!E527</f>
        <v>03100S6419</v>
      </c>
      <c r="E575" s="70" t="str">
        <f>Прил.4!F527</f>
        <v>240</v>
      </c>
      <c r="F575" s="122">
        <f>Прил.4!N527</f>
        <v>45000</v>
      </c>
      <c r="G575" s="122">
        <f>Прил.4!O527</f>
        <v>0</v>
      </c>
      <c r="H575" s="122">
        <f>Прил.4!P527</f>
        <v>0</v>
      </c>
      <c r="I575" s="172">
        <f t="shared" si="13"/>
        <v>1</v>
      </c>
    </row>
    <row r="576" spans="1:9" ht="38.25" hidden="1" x14ac:dyDescent="0.2">
      <c r="A576" s="104" t="str">
        <f>Прил.4!A531</f>
        <v>Расходы на повышение оплаты труда отдельным категориям работников бюджетной сферы осуществляемые за счет иных дотаций, предоставляемых из краевого бюджета с установлением условий их предоставления</v>
      </c>
      <c r="B576" s="69" t="str">
        <f>Прил.4!C528</f>
        <v>08</v>
      </c>
      <c r="C576" s="69" t="str">
        <f>Прил.4!D528</f>
        <v>04</v>
      </c>
      <c r="D576" s="69" t="str">
        <f>Прил.4!E531</f>
        <v>0310009850</v>
      </c>
      <c r="E576" s="69"/>
      <c r="F576" s="280">
        <f>Прил.4!N531</f>
        <v>0</v>
      </c>
      <c r="G576" s="121">
        <f>Прил.4!O528</f>
        <v>0</v>
      </c>
      <c r="H576" s="121">
        <f>Прил.4!P528</f>
        <v>0</v>
      </c>
      <c r="I576" s="172" t="str">
        <f t="shared" si="13"/>
        <v xml:space="preserve"> </v>
      </c>
    </row>
    <row r="577" spans="1:10" ht="25.5" hidden="1" x14ac:dyDescent="0.2">
      <c r="A577" s="104" t="str">
        <f>Прил.4!A532</f>
        <v>Предоставление субсидий бюджетным, автономным учреждениям и иным некоммерческим организациям</v>
      </c>
      <c r="B577" s="69" t="str">
        <f>Прил.4!C529</f>
        <v>08</v>
      </c>
      <c r="C577" s="69" t="str">
        <f>Прил.4!D529</f>
        <v>04</v>
      </c>
      <c r="D577" s="69" t="str">
        <f>Прил.4!E532</f>
        <v>0310009850</v>
      </c>
      <c r="E577" s="69" t="str">
        <f>Прил.4!F529</f>
        <v>200</v>
      </c>
      <c r="F577" s="280">
        <f>Прил.4!N532</f>
        <v>0</v>
      </c>
      <c r="G577" s="121">
        <f>Прил.4!O529</f>
        <v>0</v>
      </c>
      <c r="H577" s="121">
        <f>Прил.4!P529</f>
        <v>0</v>
      </c>
      <c r="I577" s="172" t="str">
        <f t="shared" si="13"/>
        <v xml:space="preserve"> </v>
      </c>
    </row>
    <row r="578" spans="1:10" s="75" customFormat="1" hidden="1" x14ac:dyDescent="0.2">
      <c r="A578" s="105" t="str">
        <f>Прил.4!A533</f>
        <v>Субсидии бюджетным учреждениям</v>
      </c>
      <c r="B578" s="70" t="str">
        <f>Прил.4!C530</f>
        <v>08</v>
      </c>
      <c r="C578" s="70" t="str">
        <f>Прил.4!D530</f>
        <v>04</v>
      </c>
      <c r="D578" s="70" t="str">
        <f>Прил.4!E533</f>
        <v>0310009850</v>
      </c>
      <c r="E578" s="70" t="str">
        <f>Прил.4!F530</f>
        <v>240</v>
      </c>
      <c r="F578" s="122">
        <f>Прил.4!N533</f>
        <v>0</v>
      </c>
      <c r="G578" s="122">
        <f>Прил.4!O530</f>
        <v>0</v>
      </c>
      <c r="H578" s="122">
        <f>Прил.4!P530</f>
        <v>0</v>
      </c>
      <c r="I578" s="172" t="str">
        <f t="shared" si="13"/>
        <v xml:space="preserve"> </v>
      </c>
    </row>
    <row r="579" spans="1:10" ht="43.5" customHeight="1" x14ac:dyDescent="0.2">
      <c r="A579" s="104" t="str">
        <f>Прил.4!A528</f>
        <v>Расходы на проведение работ по сохранению объекта культурного наследия регионального значения в рамках подпрограммы "Сохранение культурного наследия" государственной программы Красноярского края "Развитие культуры и туризма"  (за счет средств краевого бюджета)</v>
      </c>
      <c r="B579" s="69" t="str">
        <f>Прил.4!C528</f>
        <v>08</v>
      </c>
      <c r="C579" s="69" t="str">
        <f>Прил.4!D528</f>
        <v>04</v>
      </c>
      <c r="D579" s="69" t="str">
        <f>Прил.4!E528</f>
        <v>03100S6780</v>
      </c>
      <c r="E579" s="69"/>
      <c r="F579" s="121">
        <f>Прил.4!N376</f>
        <v>11685200</v>
      </c>
      <c r="G579" s="121">
        <f>Прил.4!O376</f>
        <v>0</v>
      </c>
      <c r="H579" s="121">
        <f>Прил.4!P376</f>
        <v>0</v>
      </c>
      <c r="I579" s="172">
        <f t="shared" si="13"/>
        <v>1</v>
      </c>
    </row>
    <row r="580" spans="1:10" x14ac:dyDescent="0.2">
      <c r="A580" s="104" t="str">
        <f>Прил.4!A529</f>
        <v>Закупка товаров, работ и услуг для обеспечения государственных (муниципальных) нужд</v>
      </c>
      <c r="B580" s="69" t="str">
        <f>Прил.4!C529</f>
        <v>08</v>
      </c>
      <c r="C580" s="69" t="str">
        <f>Прил.4!D529</f>
        <v>04</v>
      </c>
      <c r="D580" s="69" t="str">
        <f>Прил.4!E529</f>
        <v>03100S6780</v>
      </c>
      <c r="E580" s="69" t="str">
        <f>Прил.4!F529</f>
        <v>200</v>
      </c>
      <c r="F580" s="121">
        <f>Прил.4!N377</f>
        <v>11685200</v>
      </c>
      <c r="G580" s="121">
        <f>Прил.4!O377</f>
        <v>0</v>
      </c>
      <c r="H580" s="121">
        <f>Прил.4!P377</f>
        <v>0</v>
      </c>
      <c r="I580" s="172">
        <f t="shared" si="13"/>
        <v>1</v>
      </c>
    </row>
    <row r="581" spans="1:10" s="75" customFormat="1" ht="22.5" customHeight="1" x14ac:dyDescent="0.2">
      <c r="A581" s="105" t="str">
        <f>Прил.4!A378</f>
        <v>Иные закупки товаров, работ и услуг для обеспечения государственных (муниципальных) нужд</v>
      </c>
      <c r="B581" s="70" t="str">
        <f>Прил.4!C530</f>
        <v>08</v>
      </c>
      <c r="C581" s="70" t="str">
        <f>Прил.4!D530</f>
        <v>04</v>
      </c>
      <c r="D581" s="70" t="str">
        <f>Прил.4!E530</f>
        <v>03100S6780</v>
      </c>
      <c r="E581" s="70" t="str">
        <f>Прил.4!F530</f>
        <v>240</v>
      </c>
      <c r="F581" s="122">
        <f>Прил.4!N378</f>
        <v>11685200</v>
      </c>
      <c r="G581" s="122">
        <f>Прил.4!O378</f>
        <v>0</v>
      </c>
      <c r="H581" s="122">
        <f>Прил.4!P378</f>
        <v>0</v>
      </c>
      <c r="I581" s="172">
        <f t="shared" si="13"/>
        <v>1</v>
      </c>
    </row>
    <row r="582" spans="1:10" ht="43.5" customHeight="1" x14ac:dyDescent="0.2">
      <c r="A582" s="104" t="str">
        <f>Прил.4!A379</f>
        <v>Расходы на проведение работ по сохранению объекта культурного наследия регионального значения в рамках подпрограммы "Сохранение культурного наследия" государственной программы Красноярского края "Развитие культуры и туризма"  (за счет средств местного бюджета)</v>
      </c>
      <c r="B582" s="69" t="str">
        <f>Прил.4!C531</f>
        <v>08</v>
      </c>
      <c r="C582" s="69" t="str">
        <f>Прил.4!D531</f>
        <v>04</v>
      </c>
      <c r="D582" s="69" t="str">
        <f>Прил.4!E379</f>
        <v>03100S6780</v>
      </c>
      <c r="E582" s="69"/>
      <c r="F582" s="121">
        <f>Прил.4!N379</f>
        <v>1168.6400000000001</v>
      </c>
      <c r="G582" s="121">
        <f>Прил.4!O379</f>
        <v>0</v>
      </c>
      <c r="H582" s="121">
        <f>Прил.4!P379</f>
        <v>0</v>
      </c>
      <c r="I582" s="172">
        <f t="shared" si="13"/>
        <v>1</v>
      </c>
    </row>
    <row r="583" spans="1:10" x14ac:dyDescent="0.2">
      <c r="A583" s="104" t="str">
        <f>Прил.4!A380</f>
        <v>Закупка товаров, работ и услуг для обеспечения государственных (муниципальных) нужд</v>
      </c>
      <c r="B583" s="69" t="str">
        <f>Прил.4!C532</f>
        <v>08</v>
      </c>
      <c r="C583" s="69" t="str">
        <f>Прил.4!D532</f>
        <v>04</v>
      </c>
      <c r="D583" s="69" t="str">
        <f>Прил.4!E380</f>
        <v>03100S6780</v>
      </c>
      <c r="E583" s="69" t="str">
        <f>Прил.4!F380</f>
        <v>200</v>
      </c>
      <c r="F583" s="121">
        <f>Прил.4!N380</f>
        <v>1168.6400000000001</v>
      </c>
      <c r="G583" s="121">
        <f>Прил.4!O380</f>
        <v>0</v>
      </c>
      <c r="H583" s="121">
        <f>Прил.4!P380</f>
        <v>0</v>
      </c>
      <c r="I583" s="172">
        <f t="shared" si="13"/>
        <v>1</v>
      </c>
    </row>
    <row r="584" spans="1:10" s="75" customFormat="1" ht="22.5" customHeight="1" x14ac:dyDescent="0.2">
      <c r="A584" s="105" t="str">
        <f>Прил.4!A381</f>
        <v>Иные закупки товаров, работ и услуг для обеспечения государственных (муниципальных) нужд</v>
      </c>
      <c r="B584" s="70" t="str">
        <f>Прил.4!C533</f>
        <v>08</v>
      </c>
      <c r="C584" s="70" t="str">
        <f>Прил.4!D533</f>
        <v>04</v>
      </c>
      <c r="D584" s="70" t="str">
        <f>Прил.4!E381</f>
        <v>03100S6780</v>
      </c>
      <c r="E584" s="70" t="str">
        <f>Прил.4!F381</f>
        <v>240</v>
      </c>
      <c r="F584" s="122">
        <f>Прил.4!N381</f>
        <v>1168.6400000000001</v>
      </c>
      <c r="G584" s="122">
        <f>Прил.4!O381</f>
        <v>0</v>
      </c>
      <c r="H584" s="122">
        <f>Прил.4!P381</f>
        <v>0</v>
      </c>
      <c r="I584" s="172">
        <f t="shared" si="13"/>
        <v>1</v>
      </c>
    </row>
    <row r="585" spans="1:10" s="188" customFormat="1" ht="14.25" x14ac:dyDescent="0.2">
      <c r="A585" s="184" t="str">
        <f>Прил.4!A698</f>
        <v>СОЦИАЛЬНАЯ ПОЛИТИКА</v>
      </c>
      <c r="B585" s="185" t="str">
        <f>Прил.4!C698</f>
        <v>10</v>
      </c>
      <c r="C585" s="185"/>
      <c r="D585" s="185"/>
      <c r="E585" s="185"/>
      <c r="F585" s="197">
        <f>Прил.4!N698+F591</f>
        <v>9541354.5999999996</v>
      </c>
      <c r="G585" s="197">
        <f>Прил.4!O698+G591</f>
        <v>2506942.4500000002</v>
      </c>
      <c r="H585" s="197">
        <f>Прил.4!P698+H591</f>
        <v>2454051.9500000002</v>
      </c>
      <c r="I585" s="172">
        <f t="shared" si="13"/>
        <v>1</v>
      </c>
      <c r="J585" s="188">
        <f>F585/F10*100</f>
        <v>1.32336786642294</v>
      </c>
    </row>
    <row r="586" spans="1:10" s="80" customFormat="1" x14ac:dyDescent="0.2">
      <c r="A586" s="93" t="str">
        <f>Прил.4!A699</f>
        <v>Пенсионное обеспечение</v>
      </c>
      <c r="B586" s="94" t="str">
        <f>Прил.4!C699</f>
        <v>10</v>
      </c>
      <c r="C586" s="94" t="str">
        <f>Прил.4!D699</f>
        <v>01</v>
      </c>
      <c r="D586" s="94"/>
      <c r="E586" s="94"/>
      <c r="F586" s="125">
        <f>Прил.4!N699</f>
        <v>9541354.5999999996</v>
      </c>
      <c r="G586" s="125">
        <f>Прил.4!O699</f>
        <v>2506942.4500000002</v>
      </c>
      <c r="H586" s="125">
        <f>Прил.4!P699</f>
        <v>2454051.9500000002</v>
      </c>
      <c r="I586" s="172">
        <f t="shared" si="13"/>
        <v>1</v>
      </c>
    </row>
    <row r="587" spans="1:10" x14ac:dyDescent="0.2">
      <c r="A587" s="64" t="str">
        <f>Прил.4!A700</f>
        <v>Непрограммные расходы муниципального образования</v>
      </c>
      <c r="B587" s="69" t="str">
        <f>Прил.4!C700</f>
        <v>10</v>
      </c>
      <c r="C587" s="69" t="str">
        <f>Прил.4!D700</f>
        <v>01</v>
      </c>
      <c r="D587" s="69" t="str">
        <f>Прил.4!E700</f>
        <v>9400000000</v>
      </c>
      <c r="E587" s="69"/>
      <c r="F587" s="121">
        <f>Прил.4!N700</f>
        <v>9541354.5999999996</v>
      </c>
      <c r="G587" s="121">
        <f>Прил.4!O700</f>
        <v>2506942.4500000002</v>
      </c>
      <c r="H587" s="121">
        <f>Прил.4!P700</f>
        <v>2454051.9500000002</v>
      </c>
      <c r="I587" s="172">
        <f t="shared" si="13"/>
        <v>1</v>
      </c>
    </row>
    <row r="588" spans="1:10" x14ac:dyDescent="0.2">
      <c r="A588" s="64" t="str">
        <f>Прил.4!A701</f>
        <v>Доплаты к пенсиям за выслугу лет муниципальным служащим</v>
      </c>
      <c r="B588" s="69" t="str">
        <f>Прил.4!C701</f>
        <v>10</v>
      </c>
      <c r="C588" s="69" t="str">
        <f>Прил.4!D701</f>
        <v>01</v>
      </c>
      <c r="D588" s="69" t="str">
        <f>Прил.4!E701</f>
        <v>9400004020</v>
      </c>
      <c r="E588" s="69"/>
      <c r="F588" s="121">
        <f>Прил.4!N701</f>
        <v>9541354.5999999996</v>
      </c>
      <c r="G588" s="121">
        <f>Прил.4!O701</f>
        <v>2506942.4500000002</v>
      </c>
      <c r="H588" s="121">
        <f>Прил.4!P701</f>
        <v>2454051.9500000002</v>
      </c>
      <c r="I588" s="172">
        <f t="shared" si="13"/>
        <v>1</v>
      </c>
    </row>
    <row r="589" spans="1:10" x14ac:dyDescent="0.2">
      <c r="A589" s="64" t="str">
        <f>Прил.4!A702</f>
        <v>Социальное обеспечение и иные выплаты населению</v>
      </c>
      <c r="B589" s="69" t="str">
        <f>Прил.4!C702</f>
        <v>10</v>
      </c>
      <c r="C589" s="69" t="str">
        <f>Прил.4!D702</f>
        <v>01</v>
      </c>
      <c r="D589" s="69" t="str">
        <f>Прил.4!E702</f>
        <v>9400004020</v>
      </c>
      <c r="E589" s="69" t="str">
        <f>Прил.4!F702</f>
        <v>300</v>
      </c>
      <c r="F589" s="121">
        <f>Прил.4!N702</f>
        <v>9541354.5999999996</v>
      </c>
      <c r="G589" s="121">
        <f>Прил.4!O702</f>
        <v>2506942.4500000002</v>
      </c>
      <c r="H589" s="121">
        <f>Прил.4!P702</f>
        <v>2454051.9500000002</v>
      </c>
      <c r="I589" s="172">
        <f t="shared" si="13"/>
        <v>1</v>
      </c>
    </row>
    <row r="590" spans="1:10" s="75" customFormat="1" x14ac:dyDescent="0.2">
      <c r="A590" s="95" t="str">
        <f>Прил.4!A703</f>
        <v>Публичные нормативные социальные выплаты гражданам</v>
      </c>
      <c r="B590" s="70" t="str">
        <f>Прил.4!C703</f>
        <v>10</v>
      </c>
      <c r="C590" s="70" t="str">
        <f>Прил.4!D703</f>
        <v>01</v>
      </c>
      <c r="D590" s="70" t="str">
        <f>Прил.4!E703</f>
        <v>9400004020</v>
      </c>
      <c r="E590" s="70" t="str">
        <f>Прил.4!F703</f>
        <v>310</v>
      </c>
      <c r="F590" s="122">
        <f>Прил.4!N703</f>
        <v>9541354.5999999996</v>
      </c>
      <c r="G590" s="122">
        <f>Прил.4!O703</f>
        <v>2506942.4500000002</v>
      </c>
      <c r="H590" s="122">
        <f>Прил.4!P703</f>
        <v>2454051.9500000002</v>
      </c>
      <c r="I590" s="172">
        <f t="shared" ref="I590:I610" si="16">IF(SUM(F590:H590)&gt;0,1," ")</f>
        <v>1</v>
      </c>
    </row>
    <row r="591" spans="1:10" s="181" customFormat="1" ht="13.5" hidden="1" x14ac:dyDescent="0.25">
      <c r="A591" s="210" t="str">
        <f>Прил.4!A383</f>
        <v>Социальное обеспечение населения</v>
      </c>
      <c r="B591" s="211" t="str">
        <f>Прил.4!C383</f>
        <v>10</v>
      </c>
      <c r="C591" s="211" t="str">
        <f>Прил.4!D383</f>
        <v>03</v>
      </c>
      <c r="D591" s="211"/>
      <c r="E591" s="211"/>
      <c r="F591" s="125">
        <f>Прил.4!N383</f>
        <v>0</v>
      </c>
      <c r="G591" s="125">
        <f>Прил.4!O383</f>
        <v>0</v>
      </c>
      <c r="H591" s="125">
        <f>Прил.4!P383</f>
        <v>0</v>
      </c>
      <c r="I591" s="172" t="str">
        <f t="shared" si="16"/>
        <v xml:space="preserve"> </v>
      </c>
    </row>
    <row r="592" spans="1:10" s="181" customFormat="1" ht="13.5" hidden="1" x14ac:dyDescent="0.25">
      <c r="A592" s="158" t="str">
        <f>Прил.4!A384</f>
        <v>Непрограммные расходы муниципального образования</v>
      </c>
      <c r="B592" s="212" t="str">
        <f>Прил.4!C384</f>
        <v>10</v>
      </c>
      <c r="C592" s="212" t="str">
        <f>Прил.4!D384</f>
        <v>03</v>
      </c>
      <c r="D592" s="212" t="str">
        <f>Прил.4!E384</f>
        <v>9400000000</v>
      </c>
      <c r="E592" s="212"/>
      <c r="F592" s="121">
        <f>Прил.4!N384</f>
        <v>0</v>
      </c>
      <c r="G592" s="121">
        <f>Прил.4!O384</f>
        <v>0</v>
      </c>
      <c r="H592" s="121">
        <f>Прил.4!P384</f>
        <v>0</v>
      </c>
      <c r="I592" s="172" t="str">
        <f t="shared" si="16"/>
        <v xml:space="preserve"> </v>
      </c>
    </row>
    <row r="593" spans="1:10" hidden="1" x14ac:dyDescent="0.2">
      <c r="A593" s="158" t="str">
        <f>Прил.4!A385</f>
        <v>Резервный фонд администрации сельского поселения Хатанга</v>
      </c>
      <c r="B593" s="212" t="str">
        <f>Прил.4!C385</f>
        <v>10</v>
      </c>
      <c r="C593" s="212" t="str">
        <f>Прил.4!D385</f>
        <v>03</v>
      </c>
      <c r="D593" s="212" t="str">
        <f>Прил.4!E385</f>
        <v>9400004010</v>
      </c>
      <c r="E593" s="212"/>
      <c r="F593" s="121">
        <f>Прил.4!N385</f>
        <v>0</v>
      </c>
      <c r="G593" s="121">
        <f>Прил.4!O385</f>
        <v>0</v>
      </c>
      <c r="H593" s="121">
        <f>Прил.4!P385</f>
        <v>0</v>
      </c>
      <c r="I593" s="172" t="str">
        <f t="shared" si="16"/>
        <v xml:space="preserve"> </v>
      </c>
    </row>
    <row r="594" spans="1:10" hidden="1" x14ac:dyDescent="0.2">
      <c r="A594" s="158" t="str">
        <f>Прил.4!A386</f>
        <v>Социальное обеспечение и иные выплаты населению</v>
      </c>
      <c r="B594" s="212" t="str">
        <f>Прил.4!C386</f>
        <v>10</v>
      </c>
      <c r="C594" s="212" t="str">
        <f>Прил.4!D386</f>
        <v>03</v>
      </c>
      <c r="D594" s="212" t="str">
        <f>Прил.4!E386</f>
        <v>9400004010</v>
      </c>
      <c r="E594" s="212" t="str">
        <f>Прил.4!F386</f>
        <v>300</v>
      </c>
      <c r="F594" s="121">
        <f>Прил.4!N386</f>
        <v>0</v>
      </c>
      <c r="G594" s="121">
        <f>Прил.4!O386</f>
        <v>0</v>
      </c>
      <c r="H594" s="121">
        <f>Прил.4!P386</f>
        <v>0</v>
      </c>
      <c r="I594" s="172" t="str">
        <f t="shared" si="16"/>
        <v xml:space="preserve"> </v>
      </c>
    </row>
    <row r="595" spans="1:10" s="75" customFormat="1" hidden="1" x14ac:dyDescent="0.2">
      <c r="A595" s="213" t="str">
        <f>Прил.4!A387</f>
        <v>Социальные выплаты гражданам, кроме публичных нормативных социальных выплат</v>
      </c>
      <c r="B595" s="214" t="str">
        <f>Прил.4!C387</f>
        <v>10</v>
      </c>
      <c r="C595" s="214" t="str">
        <f>Прил.4!D387</f>
        <v>03</v>
      </c>
      <c r="D595" s="214" t="str">
        <f>Прил.4!E387</f>
        <v>9400004010</v>
      </c>
      <c r="E595" s="214" t="str">
        <f>Прил.4!F387</f>
        <v>320</v>
      </c>
      <c r="F595" s="122">
        <f>Прил.4!N387</f>
        <v>0</v>
      </c>
      <c r="G595" s="122">
        <f>Прил.4!O387</f>
        <v>0</v>
      </c>
      <c r="H595" s="122">
        <f>Прил.4!P387</f>
        <v>0</v>
      </c>
      <c r="I595" s="172" t="str">
        <f t="shared" si="16"/>
        <v xml:space="preserve"> </v>
      </c>
    </row>
    <row r="596" spans="1:10" ht="63.75" hidden="1" x14ac:dyDescent="0.2">
      <c r="A596" s="64" t="str">
        <f>Прил.4!A390</f>
        <v>Расходы на 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краевого бюджета)</v>
      </c>
      <c r="B596" s="69" t="str">
        <f>Прил.4!C390</f>
        <v>10</v>
      </c>
      <c r="C596" s="69" t="str">
        <f>Прил.4!D390</f>
        <v>03</v>
      </c>
      <c r="D596" s="69" t="str">
        <f>Прил.4!E390</f>
        <v>078F367483</v>
      </c>
      <c r="E596" s="69"/>
      <c r="F596" s="121">
        <f>Прил.4!N390</f>
        <v>0</v>
      </c>
      <c r="G596" s="121">
        <f>Прил.4!O390</f>
        <v>0</v>
      </c>
      <c r="H596" s="121">
        <f>Прил.4!P390</f>
        <v>0</v>
      </c>
      <c r="I596" s="337" t="str">
        <f>IF(SUM(F596:H596)&gt;0,1," ")</f>
        <v xml:space="preserve"> </v>
      </c>
    </row>
    <row r="597" spans="1:10" ht="14.25" hidden="1" customHeight="1" x14ac:dyDescent="0.2">
      <c r="A597" s="64" t="str">
        <f>Прил.4!A391</f>
        <v>Социальное обеспечение и иные выплаты населению</v>
      </c>
      <c r="B597" s="69" t="str">
        <f>Прил.4!C391</f>
        <v>10</v>
      </c>
      <c r="C597" s="69" t="str">
        <f>Прил.4!D391</f>
        <v>03</v>
      </c>
      <c r="D597" s="69" t="str">
        <f>Прил.4!E391</f>
        <v>078F367483</v>
      </c>
      <c r="E597" s="69" t="str">
        <f>Прил.4!F391</f>
        <v>300</v>
      </c>
      <c r="F597" s="121">
        <f>Прил.4!N391</f>
        <v>0</v>
      </c>
      <c r="G597" s="121">
        <f>Прил.4!O391</f>
        <v>0</v>
      </c>
      <c r="H597" s="121">
        <f>Прил.4!P391</f>
        <v>0</v>
      </c>
      <c r="I597" s="337" t="str">
        <f>IF(SUM(F597:H597)&gt;0,1," ")</f>
        <v xml:space="preserve"> </v>
      </c>
    </row>
    <row r="598" spans="1:10" s="75" customFormat="1" ht="14.25" hidden="1" customHeight="1" x14ac:dyDescent="0.2">
      <c r="A598" s="95" t="str">
        <f>Прил.4!A392</f>
        <v>Социальные выплаты гражданам, кроме публичных нормативных социальных выплат</v>
      </c>
      <c r="B598" s="70" t="str">
        <f>Прил.4!C392</f>
        <v>10</v>
      </c>
      <c r="C598" s="70" t="str">
        <f>Прил.4!D392</f>
        <v>03</v>
      </c>
      <c r="D598" s="70" t="str">
        <f>Прил.4!E392</f>
        <v>078F367483</v>
      </c>
      <c r="E598" s="70" t="str">
        <f>Прил.4!F392</f>
        <v>320</v>
      </c>
      <c r="F598" s="122">
        <f>Прил.4!N392</f>
        <v>0</v>
      </c>
      <c r="G598" s="122">
        <f>Прил.4!O392</f>
        <v>0</v>
      </c>
      <c r="H598" s="122">
        <f>Прил.4!P392</f>
        <v>0</v>
      </c>
      <c r="I598" s="274" t="str">
        <f>IF(SUM(F598:H598)&gt;0,1," ")</f>
        <v xml:space="preserve"> </v>
      </c>
    </row>
    <row r="599" spans="1:10" s="188" customFormat="1" ht="14.25" x14ac:dyDescent="0.2">
      <c r="A599" s="184" t="str">
        <f>Прил.4!A534</f>
        <v>ФИЗИЧЕСКАЯ КУЛЬТУРА И СПОРТ</v>
      </c>
      <c r="B599" s="185" t="str">
        <f>Прил.4!C534</f>
        <v>11</v>
      </c>
      <c r="C599" s="185"/>
      <c r="D599" s="185"/>
      <c r="E599" s="185"/>
      <c r="F599" s="197">
        <f>F600</f>
        <v>442680</v>
      </c>
      <c r="G599" s="197">
        <f>G600</f>
        <v>442680</v>
      </c>
      <c r="H599" s="197">
        <f>H600</f>
        <v>442680</v>
      </c>
      <c r="I599" s="172">
        <f t="shared" si="16"/>
        <v>1</v>
      </c>
      <c r="J599" s="188">
        <f>F599/F10*100</f>
        <v>6.1398880103262103E-2</v>
      </c>
    </row>
    <row r="600" spans="1:10" s="80" customFormat="1" x14ac:dyDescent="0.2">
      <c r="A600" s="93" t="str">
        <f>Прил.4!A535</f>
        <v>Физическая культура</v>
      </c>
      <c r="B600" s="94" t="str">
        <f>Прил.4!C535</f>
        <v>11</v>
      </c>
      <c r="C600" s="94" t="str">
        <f>Прил.4!D535</f>
        <v>01</v>
      </c>
      <c r="D600" s="94"/>
      <c r="E600" s="94"/>
      <c r="F600" s="125">
        <f>F601+F606</f>
        <v>442680</v>
      </c>
      <c r="G600" s="125">
        <f>G601+G606</f>
        <v>442680</v>
      </c>
      <c r="H600" s="125">
        <f>H601+H606</f>
        <v>442680</v>
      </c>
      <c r="I600" s="172">
        <f t="shared" si="16"/>
        <v>1</v>
      </c>
    </row>
    <row r="601" spans="1:10" hidden="1" x14ac:dyDescent="0.2">
      <c r="A601" s="104" t="str">
        <f>Прил.4!A536</f>
        <v>Муниципальная программа "Развитие культуры в сельском поселении Хатанга"</v>
      </c>
      <c r="B601" s="69" t="str">
        <f>Прил.4!C536</f>
        <v>11</v>
      </c>
      <c r="C601" s="69" t="str">
        <f>Прил.4!D536</f>
        <v>01</v>
      </c>
      <c r="D601" s="69" t="str">
        <f>Прил.4!E536</f>
        <v>0300000000</v>
      </c>
      <c r="E601" s="69"/>
      <c r="F601" s="121">
        <f>Прил.4!N536</f>
        <v>0</v>
      </c>
      <c r="G601" s="121">
        <f>Прил.4!O536</f>
        <v>0</v>
      </c>
      <c r="H601" s="121">
        <f>Прил.4!P536</f>
        <v>0</v>
      </c>
      <c r="I601" s="172" t="str">
        <f t="shared" si="16"/>
        <v xml:space="preserve"> </v>
      </c>
    </row>
    <row r="602" spans="1:10" hidden="1" x14ac:dyDescent="0.2">
      <c r="A602" s="104" t="str">
        <f>Прил.4!A537</f>
        <v>Подпрограмма "Культурное наследие"</v>
      </c>
      <c r="B602" s="69" t="str">
        <f>Прил.4!C537</f>
        <v>11</v>
      </c>
      <c r="C602" s="69" t="str">
        <f>Прил.4!D537</f>
        <v>01</v>
      </c>
      <c r="D602" s="69" t="str">
        <f>Прил.4!E537</f>
        <v>0310000000</v>
      </c>
      <c r="E602" s="69"/>
      <c r="F602" s="121">
        <f>Прил.4!N537</f>
        <v>0</v>
      </c>
      <c r="G602" s="121">
        <f>Прил.4!O537</f>
        <v>0</v>
      </c>
      <c r="H602" s="121">
        <f>Прил.4!P537</f>
        <v>0</v>
      </c>
      <c r="I602" s="172" t="str">
        <f t="shared" si="16"/>
        <v xml:space="preserve"> </v>
      </c>
    </row>
    <row r="603" spans="1:10" ht="25.5" hidden="1" x14ac:dyDescent="0.2">
      <c r="A603" s="104" t="str">
        <f>Прил.4!A538</f>
        <v>Приобретение лыжных комплектов для проведения ежегодного всероссийского лыжного забега "Лыжня России" в поселках сельского поселения</v>
      </c>
      <c r="B603" s="69" t="str">
        <f>Прил.4!C538</f>
        <v>11</v>
      </c>
      <c r="C603" s="69" t="str">
        <f>Прил.4!D538</f>
        <v>01</v>
      </c>
      <c r="D603" s="69" t="str">
        <f>Прил.4!E538</f>
        <v>0310013300</v>
      </c>
      <c r="E603" s="69"/>
      <c r="F603" s="121">
        <f>Прил.4!N538</f>
        <v>0</v>
      </c>
      <c r="G603" s="121">
        <f>Прил.4!O538</f>
        <v>0</v>
      </c>
      <c r="H603" s="121">
        <f>Прил.4!P538</f>
        <v>0</v>
      </c>
      <c r="I603" s="172" t="str">
        <f t="shared" si="16"/>
        <v xml:space="preserve"> </v>
      </c>
    </row>
    <row r="604" spans="1:10" hidden="1" x14ac:dyDescent="0.2">
      <c r="A604" s="104" t="str">
        <f>Прил.4!A539</f>
        <v>Закупка товаров, работ и услуг для обеспечения государственных (муниципальных) нужд</v>
      </c>
      <c r="B604" s="69" t="str">
        <f>Прил.4!C539</f>
        <v>11</v>
      </c>
      <c r="C604" s="69" t="str">
        <f>Прил.4!D539</f>
        <v>01</v>
      </c>
      <c r="D604" s="69" t="str">
        <f>Прил.4!E539</f>
        <v>0310013300</v>
      </c>
      <c r="E604" s="69" t="str">
        <f>Прил.4!F539</f>
        <v>200</v>
      </c>
      <c r="F604" s="121">
        <f>Прил.4!N539</f>
        <v>0</v>
      </c>
      <c r="G604" s="121">
        <f>Прил.4!O539</f>
        <v>0</v>
      </c>
      <c r="H604" s="121">
        <f>Прил.4!P539</f>
        <v>0</v>
      </c>
      <c r="I604" s="172" t="str">
        <f t="shared" si="16"/>
        <v xml:space="preserve"> </v>
      </c>
    </row>
    <row r="605" spans="1:10" s="75" customFormat="1" ht="25.5" hidden="1" x14ac:dyDescent="0.2">
      <c r="A605" s="105" t="str">
        <f>Прил.4!A540</f>
        <v xml:space="preserve">Иные закупки товаров, работ и услуг для обеспечения государственных (муниципальных) нужд
</v>
      </c>
      <c r="B605" s="70" t="str">
        <f>Прил.4!C540</f>
        <v>11</v>
      </c>
      <c r="C605" s="70" t="str">
        <f>Прил.4!D540</f>
        <v>01</v>
      </c>
      <c r="D605" s="70" t="str">
        <f>Прил.4!E540</f>
        <v>0310013300</v>
      </c>
      <c r="E605" s="70" t="str">
        <f>Прил.4!F540</f>
        <v>240</v>
      </c>
      <c r="F605" s="122">
        <f>Прил.4!N540</f>
        <v>0</v>
      </c>
      <c r="G605" s="122">
        <f>Прил.4!O540</f>
        <v>0</v>
      </c>
      <c r="H605" s="122">
        <f>Прил.4!P540</f>
        <v>0</v>
      </c>
      <c r="I605" s="172" t="str">
        <f t="shared" si="16"/>
        <v xml:space="preserve"> </v>
      </c>
    </row>
    <row r="606" spans="1:10" ht="17.25" customHeight="1" x14ac:dyDescent="0.2">
      <c r="A606" s="64" t="str">
        <f>Прил.4!A541</f>
        <v>Муниципальная программа "Развитие физической культуры и спорта на территории сельского поселения Хатанга"</v>
      </c>
      <c r="B606" s="69" t="str">
        <f>Прил.4!C541</f>
        <v>11</v>
      </c>
      <c r="C606" s="69" t="str">
        <f>Прил.4!D541</f>
        <v>01</v>
      </c>
      <c r="D606" s="69" t="str">
        <f>Прил.4!E541</f>
        <v>0400000000</v>
      </c>
      <c r="E606" s="69"/>
      <c r="F606" s="121">
        <f>Прил.4!N541</f>
        <v>442680</v>
      </c>
      <c r="G606" s="121">
        <f>Прил.4!O541</f>
        <v>442680</v>
      </c>
      <c r="H606" s="121">
        <f>Прил.4!P541</f>
        <v>442680</v>
      </c>
      <c r="I606" s="172">
        <f t="shared" si="16"/>
        <v>1</v>
      </c>
    </row>
    <row r="607" spans="1:10" x14ac:dyDescent="0.2">
      <c r="A607" s="64" t="str">
        <f>Прил.4!A542</f>
        <v>Организация и проведение физкультурно-массовой работы</v>
      </c>
      <c r="B607" s="69" t="str">
        <f>Прил.4!C542</f>
        <v>11</v>
      </c>
      <c r="C607" s="69" t="str">
        <f>Прил.4!D542</f>
        <v>01</v>
      </c>
      <c r="D607" s="69" t="str">
        <f>Прил.4!E542</f>
        <v>0400014010</v>
      </c>
      <c r="E607" s="69"/>
      <c r="F607" s="121">
        <f>Прил.4!N542</f>
        <v>442680</v>
      </c>
      <c r="G607" s="121">
        <f>Прил.4!O542</f>
        <v>442680</v>
      </c>
      <c r="H607" s="121">
        <f>Прил.4!P542</f>
        <v>442680</v>
      </c>
      <c r="I607" s="172">
        <f t="shared" si="16"/>
        <v>1</v>
      </c>
    </row>
    <row r="608" spans="1:10" x14ac:dyDescent="0.2">
      <c r="A608" s="64" t="str">
        <f>Прил.4!A543</f>
        <v>Закупка товаров, работ и услуг для обеспечения государственных (муниципальных) нужд</v>
      </c>
      <c r="B608" s="69" t="str">
        <f>Прил.4!C543</f>
        <v>11</v>
      </c>
      <c r="C608" s="69" t="str">
        <f>Прил.4!D543</f>
        <v>01</v>
      </c>
      <c r="D608" s="69" t="str">
        <f>Прил.4!E543</f>
        <v>0400014010</v>
      </c>
      <c r="E608" s="69" t="str">
        <f>Прил.4!F543</f>
        <v>200</v>
      </c>
      <c r="F608" s="121">
        <f>Прил.4!N543</f>
        <v>442680</v>
      </c>
      <c r="G608" s="121">
        <f>Прил.4!O543</f>
        <v>442680</v>
      </c>
      <c r="H608" s="121">
        <f>Прил.4!P543</f>
        <v>442680</v>
      </c>
      <c r="I608" s="172">
        <f t="shared" si="16"/>
        <v>1</v>
      </c>
    </row>
    <row r="609" spans="1:9" s="75" customFormat="1" ht="15" customHeight="1" x14ac:dyDescent="0.2">
      <c r="A609" s="95" t="str">
        <f>Прил.4!A544</f>
        <v xml:space="preserve">Иные закупки товаров, работ и услуг для обеспечения государственных (муниципальных) нужд
</v>
      </c>
      <c r="B609" s="70" t="str">
        <f>Прил.4!C544</f>
        <v>11</v>
      </c>
      <c r="C609" s="70" t="str">
        <f>Прил.4!D544</f>
        <v>01</v>
      </c>
      <c r="D609" s="70" t="str">
        <f>Прил.4!E544</f>
        <v>0400014010</v>
      </c>
      <c r="E609" s="70" t="str">
        <f>Прил.4!F544</f>
        <v>240</v>
      </c>
      <c r="F609" s="122">
        <f>Прил.4!N544</f>
        <v>442680</v>
      </c>
      <c r="G609" s="122">
        <f>Прил.4!O544</f>
        <v>442680</v>
      </c>
      <c r="H609" s="122">
        <f>Прил.4!P544</f>
        <v>442680</v>
      </c>
      <c r="I609" s="172">
        <f t="shared" si="16"/>
        <v>1</v>
      </c>
    </row>
    <row r="610" spans="1:9" s="80" customFormat="1" x14ac:dyDescent="0.2">
      <c r="A610" s="163" t="str">
        <f>Прил.4!A704</f>
        <v>Условно утвержденные расходы</v>
      </c>
      <c r="B610" s="164"/>
      <c r="C610" s="164"/>
      <c r="D610" s="164"/>
      <c r="E610" s="164"/>
      <c r="F610" s="127"/>
      <c r="G610" s="165">
        <f>Прил.4!O704</f>
        <v>11358540</v>
      </c>
      <c r="H610" s="165">
        <f>Прил.4!P704</f>
        <v>22694680</v>
      </c>
      <c r="I610" s="172">
        <f t="shared" si="16"/>
        <v>1</v>
      </c>
    </row>
    <row r="611" spans="1:9" hidden="1" x14ac:dyDescent="0.2">
      <c r="A611" s="166"/>
      <c r="B611" s="167"/>
      <c r="C611" s="167"/>
      <c r="D611" s="167"/>
      <c r="E611" s="167"/>
      <c r="F611" s="128"/>
      <c r="G611" s="128"/>
      <c r="H611" s="128"/>
      <c r="I611" s="172" t="str">
        <f>IF(SUM(F611:H611)&gt;0,1," ")</f>
        <v xml:space="preserve"> </v>
      </c>
    </row>
    <row r="612" spans="1:9" hidden="1" x14ac:dyDescent="0.2">
      <c r="A612" s="166"/>
      <c r="B612" s="167"/>
      <c r="C612" s="167"/>
      <c r="D612" s="167"/>
      <c r="E612" s="167"/>
      <c r="F612" s="128"/>
      <c r="G612" s="128"/>
      <c r="H612" s="128"/>
      <c r="I612" s="172" t="str">
        <f>IF(SUM(F612:H612)&gt;0,1," ")</f>
        <v xml:space="preserve"> </v>
      </c>
    </row>
    <row r="613" spans="1:9" hidden="1" x14ac:dyDescent="0.2">
      <c r="A613" s="166"/>
      <c r="B613" s="167"/>
      <c r="C613" s="167"/>
      <c r="D613" s="167"/>
      <c r="E613" s="167"/>
      <c r="F613" s="128"/>
      <c r="G613" s="128"/>
      <c r="H613" s="128"/>
      <c r="I613" s="172" t="str">
        <f>IF(SUM(F613:H613)&gt;0,1," ")</f>
        <v xml:space="preserve"> </v>
      </c>
    </row>
    <row r="614" spans="1:9" hidden="1" x14ac:dyDescent="0.2">
      <c r="F614" s="129"/>
      <c r="G614" s="129"/>
      <c r="H614" s="129"/>
      <c r="I614" s="172" t="str">
        <f>IF(SUM(F614:H614)&gt;0,1," ")</f>
        <v xml:space="preserve"> </v>
      </c>
    </row>
  </sheetData>
  <autoFilter ref="A9:I614">
    <filterColumn colId="8">
      <customFilters>
        <customFilter operator="notEqual" val=" "/>
      </customFilters>
    </filterColumn>
  </autoFilter>
  <mergeCells count="7">
    <mergeCell ref="F1:H1"/>
    <mergeCell ref="D2:H2"/>
    <mergeCell ref="F3:H3"/>
    <mergeCell ref="A7:H7"/>
    <mergeCell ref="F5:H5"/>
    <mergeCell ref="F6:H6"/>
    <mergeCell ref="D4:H4"/>
  </mergeCells>
  <pageMargins left="0.55118110236220474" right="0.31496062992125984" top="0.35433070866141736" bottom="0.31496062992125984" header="0.31496062992125984" footer="0.31496062992125984"/>
  <pageSetup paperSize="9" scale="57" fitToHeight="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filterMode="1">
    <pageSetUpPr fitToPage="1"/>
  </sheetPr>
  <dimension ref="A1:XEP718"/>
  <sheetViews>
    <sheetView tabSelected="1" view="pageBreakPreview" topLeftCell="A648" zoomScale="80" zoomScaleNormal="80" zoomScaleSheetLayoutView="80" workbookViewId="0">
      <selection activeCell="F715" sqref="F715"/>
    </sheetView>
  </sheetViews>
  <sheetFormatPr defaultColWidth="9.140625" defaultRowHeight="12.75" x14ac:dyDescent="0.2"/>
  <cols>
    <col min="1" max="1" width="78.85546875" style="110" customWidth="1"/>
    <col min="2" max="2" width="10.7109375" style="96" customWidth="1"/>
    <col min="3" max="3" width="4.5703125" style="96" customWidth="1"/>
    <col min="4" max="4" width="4.85546875" style="96" customWidth="1"/>
    <col min="5" max="5" width="13.7109375" style="96" customWidth="1"/>
    <col min="6" max="6" width="5.5703125" style="96" customWidth="1"/>
    <col min="7" max="7" width="16.5703125" style="96" hidden="1" customWidth="1"/>
    <col min="8" max="8" width="17.5703125" style="96" hidden="1" customWidth="1"/>
    <col min="9" max="9" width="18" style="96" hidden="1" customWidth="1"/>
    <col min="10" max="10" width="17.5703125" style="96" hidden="1" customWidth="1"/>
    <col min="11" max="11" width="16" style="96" hidden="1" customWidth="1"/>
    <col min="12" max="12" width="17.140625" style="96" hidden="1" customWidth="1"/>
    <col min="13" max="13" width="16.140625" style="96" hidden="1" customWidth="1"/>
    <col min="14" max="14" width="17.85546875" style="108" customWidth="1"/>
    <col min="15" max="15" width="16.42578125" style="96" customWidth="1"/>
    <col min="16" max="16" width="17.7109375" style="96" customWidth="1"/>
    <col min="17" max="17" width="5.140625" style="96" customWidth="1"/>
    <col min="18" max="18" width="19.7109375" style="96" customWidth="1"/>
    <col min="19" max="19" width="14.7109375" style="96" customWidth="1"/>
    <col min="20" max="20" width="15.140625" style="96" customWidth="1"/>
    <col min="21" max="21" width="16.5703125" style="96" customWidth="1"/>
    <col min="22" max="16384" width="9.140625" style="96"/>
  </cols>
  <sheetData>
    <row r="1" spans="1:21" ht="12.75" customHeight="1" x14ac:dyDescent="0.2">
      <c r="A1" s="82"/>
      <c r="B1" s="83"/>
      <c r="C1" s="83"/>
      <c r="D1" s="83"/>
      <c r="E1" s="83"/>
      <c r="F1" s="83"/>
      <c r="G1" s="457" t="s">
        <v>401</v>
      </c>
      <c r="H1" s="457"/>
      <c r="I1" s="457"/>
      <c r="J1" s="457"/>
      <c r="K1" s="457"/>
      <c r="L1" s="457"/>
      <c r="M1" s="457"/>
      <c r="N1" s="457"/>
      <c r="O1" s="457"/>
      <c r="P1" s="457"/>
    </row>
    <row r="2" spans="1:21" ht="25.5" customHeight="1" x14ac:dyDescent="0.2">
      <c r="A2" s="82"/>
      <c r="B2" s="83"/>
      <c r="C2" s="83"/>
      <c r="D2" s="83"/>
      <c r="E2" s="83"/>
      <c r="F2" s="83"/>
      <c r="G2" s="457" t="str">
        <f>Прил.1!I2</f>
        <v>к Решению Хатангского сельского Совета депутатов 
от 00.12.2023 года № 00-РС</v>
      </c>
      <c r="H2" s="459"/>
      <c r="I2" s="459"/>
      <c r="J2" s="459"/>
      <c r="K2" s="459"/>
      <c r="L2" s="459"/>
      <c r="M2" s="459"/>
      <c r="N2" s="459"/>
      <c r="O2" s="457"/>
      <c r="P2" s="457"/>
    </row>
    <row r="3" spans="1:21" ht="12.75" customHeight="1" x14ac:dyDescent="0.2">
      <c r="A3" s="82"/>
      <c r="B3" s="83"/>
      <c r="C3" s="83"/>
      <c r="D3" s="83"/>
      <c r="E3" s="83"/>
      <c r="F3" s="83"/>
      <c r="G3" s="457"/>
      <c r="H3" s="457"/>
      <c r="I3" s="457"/>
      <c r="J3" s="457"/>
      <c r="K3" s="457"/>
      <c r="L3" s="457"/>
      <c r="M3" s="457"/>
      <c r="N3" s="457"/>
      <c r="O3" s="457"/>
      <c r="P3" s="457"/>
    </row>
    <row r="4" spans="1:21" ht="25.5" customHeight="1" x14ac:dyDescent="0.2">
      <c r="A4" s="82"/>
      <c r="B4" s="83"/>
      <c r="C4" s="83"/>
      <c r="D4" s="83"/>
      <c r="E4" s="83"/>
      <c r="F4" s="83"/>
      <c r="G4" s="457"/>
      <c r="H4" s="459"/>
      <c r="I4" s="459"/>
      <c r="J4" s="459"/>
      <c r="K4" s="459"/>
      <c r="L4" s="459"/>
      <c r="M4" s="459"/>
      <c r="N4" s="459"/>
      <c r="O4" s="457"/>
      <c r="P4" s="457"/>
    </row>
    <row r="5" spans="1:21" ht="15.75" customHeight="1" x14ac:dyDescent="0.2">
      <c r="A5" s="82"/>
      <c r="B5" s="83"/>
      <c r="C5" s="83"/>
      <c r="D5" s="83"/>
      <c r="E5" s="83"/>
      <c r="F5" s="83"/>
      <c r="G5" s="170"/>
      <c r="H5" s="170"/>
      <c r="I5" s="170"/>
      <c r="J5" s="341"/>
      <c r="K5" s="171"/>
      <c r="L5" s="341"/>
      <c r="M5" s="341"/>
      <c r="N5" s="171"/>
      <c r="O5" s="170"/>
      <c r="P5" s="272"/>
    </row>
    <row r="6" spans="1:21" ht="15" customHeight="1" x14ac:dyDescent="0.2">
      <c r="A6" s="169"/>
      <c r="B6" s="83"/>
      <c r="C6" s="83"/>
      <c r="D6" s="83"/>
      <c r="E6" s="83"/>
      <c r="F6" s="83"/>
      <c r="G6" s="457"/>
      <c r="H6" s="457"/>
      <c r="I6" s="457"/>
      <c r="J6" s="457"/>
      <c r="K6" s="457"/>
      <c r="L6" s="457"/>
      <c r="M6" s="457"/>
      <c r="N6" s="457"/>
      <c r="O6" s="457"/>
      <c r="P6" s="457"/>
      <c r="S6" s="100"/>
      <c r="T6" s="100"/>
    </row>
    <row r="7" spans="1:21" ht="52.5" customHeight="1" x14ac:dyDescent="0.2">
      <c r="A7" s="458" t="s">
        <v>642</v>
      </c>
      <c r="B7" s="458"/>
      <c r="C7" s="458"/>
      <c r="D7" s="458"/>
      <c r="E7" s="458"/>
      <c r="F7" s="458"/>
      <c r="G7" s="458"/>
      <c r="H7" s="458"/>
      <c r="I7" s="458"/>
      <c r="J7" s="458"/>
      <c r="K7" s="458"/>
      <c r="L7" s="458"/>
      <c r="M7" s="458"/>
      <c r="N7" s="458"/>
      <c r="O7" s="458"/>
      <c r="P7" s="458"/>
    </row>
    <row r="8" spans="1:21" ht="15.75" thickBot="1" x14ac:dyDescent="0.25">
      <c r="A8" s="84"/>
      <c r="B8" s="85"/>
      <c r="C8" s="85"/>
      <c r="D8" s="85"/>
      <c r="E8" s="85"/>
      <c r="F8" s="85"/>
      <c r="G8" s="86"/>
      <c r="H8" s="86"/>
      <c r="I8" s="86"/>
      <c r="J8" s="86"/>
      <c r="K8" s="86"/>
      <c r="L8" s="97"/>
      <c r="M8" s="97"/>
      <c r="N8" s="86"/>
      <c r="O8" s="100"/>
      <c r="P8" s="8" t="s">
        <v>308</v>
      </c>
      <c r="R8" s="258"/>
      <c r="S8" s="100"/>
      <c r="T8" s="100"/>
    </row>
    <row r="9" spans="1:21" ht="76.5" customHeight="1" x14ac:dyDescent="0.2">
      <c r="A9" s="87" t="s">
        <v>358</v>
      </c>
      <c r="B9" s="88" t="s">
        <v>360</v>
      </c>
      <c r="C9" s="88" t="s">
        <v>354</v>
      </c>
      <c r="D9" s="88" t="s">
        <v>355</v>
      </c>
      <c r="E9" s="88" t="s">
        <v>357</v>
      </c>
      <c r="F9" s="88" t="s">
        <v>356</v>
      </c>
      <c r="G9" s="89" t="s">
        <v>502</v>
      </c>
      <c r="H9" s="89" t="s">
        <v>332</v>
      </c>
      <c r="I9" s="89" t="s">
        <v>333</v>
      </c>
      <c r="J9" s="89" t="s">
        <v>334</v>
      </c>
      <c r="K9" s="89" t="s">
        <v>335</v>
      </c>
      <c r="L9" s="89" t="s">
        <v>336</v>
      </c>
      <c r="M9" s="89" t="s">
        <v>337</v>
      </c>
      <c r="N9" s="89" t="s">
        <v>502</v>
      </c>
      <c r="O9" s="89" t="s">
        <v>550</v>
      </c>
      <c r="P9" s="89" t="s">
        <v>643</v>
      </c>
      <c r="R9" s="100">
        <f>N10-G10</f>
        <v>0</v>
      </c>
      <c r="S9" s="100">
        <f>720990349.1-N10</f>
        <v>0</v>
      </c>
      <c r="T9" s="100"/>
    </row>
    <row r="10" spans="1:21" s="99" customFormat="1" ht="15.75" customHeight="1" x14ac:dyDescent="0.25">
      <c r="A10" s="90" t="s">
        <v>55</v>
      </c>
      <c r="B10" s="91"/>
      <c r="C10" s="91"/>
      <c r="D10" s="91"/>
      <c r="E10" s="91"/>
      <c r="F10" s="91"/>
      <c r="G10" s="92">
        <f t="shared" ref="G10:M10" si="0">G11++G393+G422++G545+G578+G625</f>
        <v>720990349.10000002</v>
      </c>
      <c r="H10" s="92">
        <f t="shared" si="0"/>
        <v>0</v>
      </c>
      <c r="I10" s="92">
        <f t="shared" si="0"/>
        <v>0</v>
      </c>
      <c r="J10" s="92">
        <f t="shared" si="0"/>
        <v>0</v>
      </c>
      <c r="K10" s="92">
        <f>K11++K393+K422++K545+K578+K625</f>
        <v>0</v>
      </c>
      <c r="L10" s="92">
        <f t="shared" si="0"/>
        <v>0</v>
      </c>
      <c r="M10" s="92">
        <f t="shared" si="0"/>
        <v>0</v>
      </c>
      <c r="N10" s="92">
        <f>N11+N393+N422+N545+N578+N625</f>
        <v>720990349.10000002</v>
      </c>
      <c r="O10" s="92">
        <f>O11+O393+O422+O545+O578+O625+O704</f>
        <v>457470986.74000001</v>
      </c>
      <c r="P10" s="92">
        <f>P11+P393+P422+P545+P578+P625+P704</f>
        <v>455253756.63999999</v>
      </c>
      <c r="Q10" s="98">
        <f>IF(SUM(N10:P10)&gt;0,1," ")</f>
        <v>1</v>
      </c>
      <c r="R10" s="175">
        <f>N10-Прил.3!F10</f>
        <v>0</v>
      </c>
      <c r="S10" s="175">
        <f>O10-Прил.3!G10</f>
        <v>0</v>
      </c>
      <c r="T10" s="175">
        <f>P10-Прил.3!H10</f>
        <v>0</v>
      </c>
    </row>
    <row r="11" spans="1:21" s="195" customFormat="1" ht="15.75" customHeight="1" x14ac:dyDescent="0.25">
      <c r="A11" s="192" t="s">
        <v>1</v>
      </c>
      <c r="B11" s="193" t="s">
        <v>133</v>
      </c>
      <c r="C11" s="193"/>
      <c r="D11" s="193"/>
      <c r="E11" s="193"/>
      <c r="F11" s="193"/>
      <c r="G11" s="194">
        <f t="shared" ref="G11:M11" si="1">G12+G116+G133+G222+G124+G363+G382+G357+G372</f>
        <v>356893763.04000002</v>
      </c>
      <c r="H11" s="194">
        <f t="shared" si="1"/>
        <v>0</v>
      </c>
      <c r="I11" s="194">
        <f t="shared" si="1"/>
        <v>0</v>
      </c>
      <c r="J11" s="194">
        <f t="shared" si="1"/>
        <v>0</v>
      </c>
      <c r="K11" s="194">
        <f t="shared" si="1"/>
        <v>0</v>
      </c>
      <c r="L11" s="194">
        <f t="shared" si="1"/>
        <v>0</v>
      </c>
      <c r="M11" s="194">
        <f t="shared" si="1"/>
        <v>0</v>
      </c>
      <c r="N11" s="194">
        <f>N12+N116+N133+N222+N124+N363+N382+N357+N372</f>
        <v>356893763.04000002</v>
      </c>
      <c r="O11" s="194">
        <f t="shared" ref="O11:P11" si="2">O12+O116+O133+O222+O124+O363+O382+O357+O372</f>
        <v>188029429.28</v>
      </c>
      <c r="P11" s="194">
        <f t="shared" si="2"/>
        <v>168650969.28</v>
      </c>
      <c r="Q11" s="98">
        <f t="shared" ref="Q11:Q74" si="3">IF(SUM(N11:P11)&gt;0,1," ")</f>
        <v>1</v>
      </c>
      <c r="R11" s="219"/>
    </row>
    <row r="12" spans="1:21" ht="12.75" customHeight="1" x14ac:dyDescent="0.2">
      <c r="A12" s="93" t="s">
        <v>56</v>
      </c>
      <c r="B12" s="94" t="s">
        <v>133</v>
      </c>
      <c r="C12" s="94" t="s">
        <v>138</v>
      </c>
      <c r="D12" s="94"/>
      <c r="E12" s="94"/>
      <c r="F12" s="94"/>
      <c r="G12" s="66">
        <f>G13+G24++G53+G61</f>
        <v>165516044.50999999</v>
      </c>
      <c r="H12" s="66">
        <f>H13+H24++H53+H61</f>
        <v>0</v>
      </c>
      <c r="I12" s="66">
        <f>I13+I24++I53+I61+I48</f>
        <v>0</v>
      </c>
      <c r="J12" s="66">
        <f>J13+J24++J53+J61</f>
        <v>0</v>
      </c>
      <c r="K12" s="66">
        <f>K13+K24++K53+K61</f>
        <v>0</v>
      </c>
      <c r="L12" s="66">
        <f>L13+L24++L53+L61</f>
        <v>0</v>
      </c>
      <c r="M12" s="66">
        <f>M13+M24++M53+M61</f>
        <v>0</v>
      </c>
      <c r="N12" s="66">
        <f>G12+H12+I12+J12+K12+L12+M12</f>
        <v>165516044.50999999</v>
      </c>
      <c r="O12" s="66">
        <f>O13+O24++O53+O61</f>
        <v>144969109.49000001</v>
      </c>
      <c r="P12" s="66">
        <f>P13+P24++P53+P61</f>
        <v>127305069.48999999</v>
      </c>
      <c r="Q12" s="98">
        <f t="shared" si="3"/>
        <v>1</v>
      </c>
      <c r="R12" s="100">
        <f>668786865.77+G62+G118+G124+G189+G196+G230+G372+G489+G492+G507+G510</f>
        <v>720721382.22000003</v>
      </c>
      <c r="S12" s="96">
        <v>720990349.10000002</v>
      </c>
      <c r="T12" s="96">
        <v>457470986.74000001</v>
      </c>
      <c r="U12" s="100">
        <v>455253756.63999999</v>
      </c>
    </row>
    <row r="13" spans="1:21" ht="25.5" customHeight="1" x14ac:dyDescent="0.2">
      <c r="A13" s="93" t="s">
        <v>2</v>
      </c>
      <c r="B13" s="94" t="s">
        <v>133</v>
      </c>
      <c r="C13" s="94" t="s">
        <v>138</v>
      </c>
      <c r="D13" s="94" t="s">
        <v>139</v>
      </c>
      <c r="E13" s="94"/>
      <c r="F13" s="94"/>
      <c r="G13" s="66">
        <f t="shared" ref="G13:P13" si="4">G14</f>
        <v>3334715.6</v>
      </c>
      <c r="H13" s="66">
        <f t="shared" si="4"/>
        <v>0</v>
      </c>
      <c r="I13" s="66">
        <f t="shared" si="4"/>
        <v>0</v>
      </c>
      <c r="J13" s="66">
        <f t="shared" si="4"/>
        <v>0</v>
      </c>
      <c r="K13" s="66">
        <f t="shared" si="4"/>
        <v>0</v>
      </c>
      <c r="L13" s="66">
        <f t="shared" si="4"/>
        <v>0</v>
      </c>
      <c r="M13" s="66">
        <f t="shared" si="4"/>
        <v>0</v>
      </c>
      <c r="N13" s="66">
        <f t="shared" ref="N13:N34" si="5">G13+H13+I13+J13+K13+L13+M13</f>
        <v>3334715.6</v>
      </c>
      <c r="O13" s="66">
        <f t="shared" si="4"/>
        <v>3334715.6</v>
      </c>
      <c r="P13" s="66">
        <f t="shared" si="4"/>
        <v>3334715.6</v>
      </c>
      <c r="Q13" s="98">
        <f t="shared" si="3"/>
        <v>1</v>
      </c>
      <c r="R13" s="100">
        <f>R12-G10</f>
        <v>-268966.88</v>
      </c>
      <c r="S13" s="100">
        <f>S12-G10</f>
        <v>0</v>
      </c>
      <c r="T13" s="100">
        <f>T12-O10</f>
        <v>0</v>
      </c>
      <c r="U13" s="100">
        <f>U12-P10</f>
        <v>0</v>
      </c>
    </row>
    <row r="14" spans="1:21" ht="12.75" customHeight="1" x14ac:dyDescent="0.2">
      <c r="A14" s="93" t="s">
        <v>375</v>
      </c>
      <c r="B14" s="94" t="s">
        <v>133</v>
      </c>
      <c r="C14" s="94" t="s">
        <v>138</v>
      </c>
      <c r="D14" s="94" t="s">
        <v>139</v>
      </c>
      <c r="E14" s="94" t="s">
        <v>372</v>
      </c>
      <c r="F14" s="94"/>
      <c r="G14" s="66">
        <f t="shared" ref="G14:M14" si="6">G15+G18+G21</f>
        <v>3334715.6</v>
      </c>
      <c r="H14" s="66">
        <f t="shared" si="6"/>
        <v>0</v>
      </c>
      <c r="I14" s="66">
        <f t="shared" si="6"/>
        <v>0</v>
      </c>
      <c r="J14" s="66">
        <f t="shared" si="6"/>
        <v>0</v>
      </c>
      <c r="K14" s="66">
        <f t="shared" si="6"/>
        <v>0</v>
      </c>
      <c r="L14" s="66">
        <f t="shared" si="6"/>
        <v>0</v>
      </c>
      <c r="M14" s="66">
        <f t="shared" si="6"/>
        <v>0</v>
      </c>
      <c r="N14" s="66">
        <f>G14+H14+I14+J14+K14+L14+M14</f>
        <v>3334715.6</v>
      </c>
      <c r="O14" s="66">
        <f>O15+O18+O21</f>
        <v>3334715.6</v>
      </c>
      <c r="P14" s="66">
        <f>P15+P18+P21</f>
        <v>3334715.6</v>
      </c>
      <c r="Q14" s="98">
        <f t="shared" si="3"/>
        <v>1</v>
      </c>
      <c r="R14" s="262"/>
    </row>
    <row r="15" spans="1:21" ht="12.75" customHeight="1" x14ac:dyDescent="0.2">
      <c r="A15" s="64" t="s">
        <v>3</v>
      </c>
      <c r="B15" s="69" t="s">
        <v>133</v>
      </c>
      <c r="C15" s="69" t="s">
        <v>138</v>
      </c>
      <c r="D15" s="69" t="s">
        <v>139</v>
      </c>
      <c r="E15" s="69" t="s">
        <v>158</v>
      </c>
      <c r="F15" s="69"/>
      <c r="G15" s="67">
        <f t="shared" ref="G15:M16" si="7">G16</f>
        <v>3334715.6</v>
      </c>
      <c r="H15" s="67">
        <f t="shared" si="7"/>
        <v>0</v>
      </c>
      <c r="I15" s="67">
        <f t="shared" si="7"/>
        <v>0</v>
      </c>
      <c r="J15" s="67">
        <f t="shared" si="7"/>
        <v>0</v>
      </c>
      <c r="K15" s="67">
        <f t="shared" si="7"/>
        <v>0</v>
      </c>
      <c r="L15" s="67">
        <f t="shared" si="7"/>
        <v>0</v>
      </c>
      <c r="M15" s="67">
        <f t="shared" si="7"/>
        <v>0</v>
      </c>
      <c r="N15" s="67">
        <f t="shared" si="5"/>
        <v>3334715.6</v>
      </c>
      <c r="O15" s="67">
        <f>O16</f>
        <v>3334715.6</v>
      </c>
      <c r="P15" s="67">
        <f>P16</f>
        <v>3334715.6</v>
      </c>
      <c r="Q15" s="98">
        <f t="shared" si="3"/>
        <v>1</v>
      </c>
      <c r="R15" s="262"/>
    </row>
    <row r="16" spans="1:21" ht="39.75" customHeight="1" x14ac:dyDescent="0.2">
      <c r="A16" s="64" t="s">
        <v>58</v>
      </c>
      <c r="B16" s="69" t="s">
        <v>133</v>
      </c>
      <c r="C16" s="69" t="s">
        <v>138</v>
      </c>
      <c r="D16" s="69" t="s">
        <v>139</v>
      </c>
      <c r="E16" s="69" t="s">
        <v>158</v>
      </c>
      <c r="F16" s="69" t="s">
        <v>221</v>
      </c>
      <c r="G16" s="67">
        <f t="shared" si="7"/>
        <v>3334715.6</v>
      </c>
      <c r="H16" s="67">
        <f t="shared" si="7"/>
        <v>0</v>
      </c>
      <c r="I16" s="67">
        <f t="shared" si="7"/>
        <v>0</v>
      </c>
      <c r="J16" s="67">
        <f t="shared" si="7"/>
        <v>0</v>
      </c>
      <c r="K16" s="67">
        <f t="shared" si="7"/>
        <v>0</v>
      </c>
      <c r="L16" s="67">
        <f t="shared" si="7"/>
        <v>0</v>
      </c>
      <c r="M16" s="67">
        <f t="shared" si="7"/>
        <v>0</v>
      </c>
      <c r="N16" s="67">
        <f t="shared" si="5"/>
        <v>3334715.6</v>
      </c>
      <c r="O16" s="67">
        <f>O17</f>
        <v>3334715.6</v>
      </c>
      <c r="P16" s="67">
        <f>P17</f>
        <v>3334715.6</v>
      </c>
      <c r="Q16" s="98">
        <f t="shared" si="3"/>
        <v>1</v>
      </c>
      <c r="R16" s="100"/>
    </row>
    <row r="17" spans="1:24" s="102" customFormat="1" ht="12.75" customHeight="1" x14ac:dyDescent="0.2">
      <c r="A17" s="95" t="s">
        <v>59</v>
      </c>
      <c r="B17" s="70" t="s">
        <v>133</v>
      </c>
      <c r="C17" s="70" t="s">
        <v>138</v>
      </c>
      <c r="D17" s="70" t="s">
        <v>139</v>
      </c>
      <c r="E17" s="70" t="s">
        <v>158</v>
      </c>
      <c r="F17" s="70" t="s">
        <v>222</v>
      </c>
      <c r="G17" s="68">
        <v>3334715.6</v>
      </c>
      <c r="H17" s="68"/>
      <c r="I17" s="68">
        <v>0</v>
      </c>
      <c r="J17" s="68"/>
      <c r="K17" s="68"/>
      <c r="L17" s="68"/>
      <c r="M17" s="68"/>
      <c r="N17" s="68">
        <f t="shared" si="5"/>
        <v>3334715.6</v>
      </c>
      <c r="O17" s="68">
        <f>N17</f>
        <v>3334715.6</v>
      </c>
      <c r="P17" s="68">
        <f>O17</f>
        <v>3334715.6</v>
      </c>
      <c r="Q17" s="98">
        <f t="shared" si="3"/>
        <v>1</v>
      </c>
      <c r="R17" s="112"/>
    </row>
    <row r="18" spans="1:24" ht="51" hidden="1" customHeight="1" thickBot="1" x14ac:dyDescent="0.25">
      <c r="A18" s="104" t="s">
        <v>447</v>
      </c>
      <c r="B18" s="69" t="s">
        <v>133</v>
      </c>
      <c r="C18" s="69" t="s">
        <v>138</v>
      </c>
      <c r="D18" s="69" t="s">
        <v>139</v>
      </c>
      <c r="E18" s="69" t="s">
        <v>446</v>
      </c>
      <c r="F18" s="69"/>
      <c r="G18" s="67">
        <f t="shared" ref="G18:M19" si="8">G19</f>
        <v>0</v>
      </c>
      <c r="H18" s="67">
        <f t="shared" si="8"/>
        <v>0</v>
      </c>
      <c r="I18" s="67">
        <f t="shared" si="8"/>
        <v>0</v>
      </c>
      <c r="J18" s="67">
        <f t="shared" si="8"/>
        <v>0</v>
      </c>
      <c r="K18" s="67">
        <f t="shared" si="8"/>
        <v>0</v>
      </c>
      <c r="L18" s="67">
        <f t="shared" si="8"/>
        <v>0</v>
      </c>
      <c r="M18" s="67">
        <f t="shared" si="8"/>
        <v>0</v>
      </c>
      <c r="N18" s="67">
        <f t="shared" si="5"/>
        <v>0</v>
      </c>
      <c r="O18" s="67">
        <f>O19</f>
        <v>0</v>
      </c>
      <c r="P18" s="67">
        <f>P19</f>
        <v>0</v>
      </c>
      <c r="Q18" s="98" t="str">
        <f t="shared" si="3"/>
        <v xml:space="preserve"> </v>
      </c>
      <c r="R18" s="423"/>
      <c r="S18" s="100"/>
    </row>
    <row r="19" spans="1:24" ht="38.25" hidden="1" customHeight="1" x14ac:dyDescent="0.2">
      <c r="A19" s="104" t="s">
        <v>58</v>
      </c>
      <c r="B19" s="69" t="s">
        <v>133</v>
      </c>
      <c r="C19" s="69" t="s">
        <v>138</v>
      </c>
      <c r="D19" s="69" t="s">
        <v>139</v>
      </c>
      <c r="E19" s="69" t="s">
        <v>446</v>
      </c>
      <c r="F19" s="69" t="s">
        <v>221</v>
      </c>
      <c r="G19" s="67">
        <f t="shared" si="8"/>
        <v>0</v>
      </c>
      <c r="H19" s="67">
        <f t="shared" si="8"/>
        <v>0</v>
      </c>
      <c r="I19" s="67">
        <f t="shared" si="8"/>
        <v>0</v>
      </c>
      <c r="J19" s="67">
        <f t="shared" si="8"/>
        <v>0</v>
      </c>
      <c r="K19" s="67">
        <f t="shared" si="8"/>
        <v>0</v>
      </c>
      <c r="L19" s="67">
        <f t="shared" si="8"/>
        <v>0</v>
      </c>
      <c r="M19" s="67">
        <f t="shared" si="8"/>
        <v>0</v>
      </c>
      <c r="N19" s="67">
        <f t="shared" si="5"/>
        <v>0</v>
      </c>
      <c r="O19" s="67">
        <f>O20</f>
        <v>0</v>
      </c>
      <c r="P19" s="67">
        <f>P20</f>
        <v>0</v>
      </c>
      <c r="Q19" s="98" t="str">
        <f t="shared" si="3"/>
        <v xml:space="preserve"> </v>
      </c>
    </row>
    <row r="20" spans="1:24" s="102" customFormat="1" ht="12.75" hidden="1" customHeight="1" x14ac:dyDescent="0.2">
      <c r="A20" s="105" t="s">
        <v>59</v>
      </c>
      <c r="B20" s="70" t="s">
        <v>133</v>
      </c>
      <c r="C20" s="70" t="s">
        <v>138</v>
      </c>
      <c r="D20" s="70" t="s">
        <v>139</v>
      </c>
      <c r="E20" s="70" t="s">
        <v>446</v>
      </c>
      <c r="F20" s="70" t="s">
        <v>222</v>
      </c>
      <c r="G20" s="68">
        <v>0</v>
      </c>
      <c r="H20" s="68"/>
      <c r="I20" s="68"/>
      <c r="J20" s="68"/>
      <c r="K20" s="68"/>
      <c r="L20" s="68"/>
      <c r="M20" s="68"/>
      <c r="N20" s="78">
        <f t="shared" si="5"/>
        <v>0</v>
      </c>
      <c r="O20" s="68">
        <v>0</v>
      </c>
      <c r="P20" s="68">
        <f>O20</f>
        <v>0</v>
      </c>
      <c r="Q20" s="98" t="str">
        <f t="shared" si="3"/>
        <v xml:space="preserve"> </v>
      </c>
    </row>
    <row r="21" spans="1:24" ht="38.25" hidden="1" x14ac:dyDescent="0.2">
      <c r="A21" s="104" t="s">
        <v>523</v>
      </c>
      <c r="B21" s="69" t="s">
        <v>133</v>
      </c>
      <c r="C21" s="69" t="s">
        <v>138</v>
      </c>
      <c r="D21" s="69" t="s">
        <v>139</v>
      </c>
      <c r="E21" s="69" t="s">
        <v>517</v>
      </c>
      <c r="F21" s="69"/>
      <c r="G21" s="67">
        <f t="shared" ref="G21:M22" si="9">G22</f>
        <v>0</v>
      </c>
      <c r="H21" s="67">
        <f t="shared" si="9"/>
        <v>0</v>
      </c>
      <c r="I21" s="67">
        <f t="shared" si="9"/>
        <v>0</v>
      </c>
      <c r="J21" s="67">
        <f t="shared" si="9"/>
        <v>0</v>
      </c>
      <c r="K21" s="67">
        <f t="shared" si="9"/>
        <v>0</v>
      </c>
      <c r="L21" s="67">
        <f t="shared" si="9"/>
        <v>0</v>
      </c>
      <c r="M21" s="67">
        <f t="shared" si="9"/>
        <v>0</v>
      </c>
      <c r="N21" s="67">
        <f t="shared" si="5"/>
        <v>0</v>
      </c>
      <c r="O21" s="67">
        <f>O22</f>
        <v>0</v>
      </c>
      <c r="P21" s="67">
        <f>P22</f>
        <v>0</v>
      </c>
      <c r="Q21" s="98" t="str">
        <f t="shared" si="3"/>
        <v xml:space="preserve"> </v>
      </c>
      <c r="S21" s="100"/>
      <c r="T21" s="100"/>
    </row>
    <row r="22" spans="1:24" ht="38.25" hidden="1" customHeight="1" x14ac:dyDescent="0.2">
      <c r="A22" s="104" t="s">
        <v>58</v>
      </c>
      <c r="B22" s="69" t="s">
        <v>133</v>
      </c>
      <c r="C22" s="69" t="s">
        <v>138</v>
      </c>
      <c r="D22" s="69" t="s">
        <v>139</v>
      </c>
      <c r="E22" s="69" t="s">
        <v>517</v>
      </c>
      <c r="F22" s="69" t="s">
        <v>221</v>
      </c>
      <c r="G22" s="67">
        <f t="shared" si="9"/>
        <v>0</v>
      </c>
      <c r="H22" s="67">
        <f t="shared" si="9"/>
        <v>0</v>
      </c>
      <c r="I22" s="67">
        <f>I23</f>
        <v>0</v>
      </c>
      <c r="J22" s="67">
        <f t="shared" si="9"/>
        <v>0</v>
      </c>
      <c r="K22" s="67">
        <f t="shared" si="9"/>
        <v>0</v>
      </c>
      <c r="L22" s="67">
        <f t="shared" si="9"/>
        <v>0</v>
      </c>
      <c r="M22" s="67">
        <f t="shared" si="9"/>
        <v>0</v>
      </c>
      <c r="N22" s="67">
        <f t="shared" si="5"/>
        <v>0</v>
      </c>
      <c r="O22" s="67">
        <f>O23</f>
        <v>0</v>
      </c>
      <c r="P22" s="67">
        <f>P23</f>
        <v>0</v>
      </c>
      <c r="Q22" s="98" t="str">
        <f t="shared" si="3"/>
        <v xml:space="preserve"> </v>
      </c>
    </row>
    <row r="23" spans="1:24" s="102" customFormat="1" ht="12.75" hidden="1" customHeight="1" x14ac:dyDescent="0.2">
      <c r="A23" s="105" t="s">
        <v>59</v>
      </c>
      <c r="B23" s="70" t="s">
        <v>133</v>
      </c>
      <c r="C23" s="70" t="s">
        <v>138</v>
      </c>
      <c r="D23" s="70" t="s">
        <v>139</v>
      </c>
      <c r="E23" s="70" t="s">
        <v>517</v>
      </c>
      <c r="F23" s="70" t="s">
        <v>222</v>
      </c>
      <c r="G23" s="68">
        <v>0</v>
      </c>
      <c r="H23" s="68"/>
      <c r="I23" s="68">
        <v>0</v>
      </c>
      <c r="J23" s="68"/>
      <c r="K23" s="68"/>
      <c r="L23" s="68"/>
      <c r="M23" s="68"/>
      <c r="N23" s="68">
        <f t="shared" si="5"/>
        <v>0</v>
      </c>
      <c r="O23" s="68">
        <v>0</v>
      </c>
      <c r="P23" s="68">
        <f>O23</f>
        <v>0</v>
      </c>
      <c r="Q23" s="98" t="str">
        <f t="shared" si="3"/>
        <v xml:space="preserve"> </v>
      </c>
    </row>
    <row r="24" spans="1:24" ht="38.25" customHeight="1" x14ac:dyDescent="0.2">
      <c r="A24" s="93" t="s">
        <v>5</v>
      </c>
      <c r="B24" s="94" t="s">
        <v>133</v>
      </c>
      <c r="C24" s="94" t="s">
        <v>138</v>
      </c>
      <c r="D24" s="94" t="s">
        <v>141</v>
      </c>
      <c r="E24" s="94"/>
      <c r="F24" s="94"/>
      <c r="G24" s="66">
        <f>G25</f>
        <v>100099169.12</v>
      </c>
      <c r="H24" s="66">
        <f t="shared" ref="H24:P24" si="10">H25</f>
        <v>0</v>
      </c>
      <c r="I24" s="66">
        <f t="shared" si="10"/>
        <v>0</v>
      </c>
      <c r="J24" s="66">
        <f>J25+J48</f>
        <v>0</v>
      </c>
      <c r="K24" s="66">
        <f>K25+K48</f>
        <v>0</v>
      </c>
      <c r="L24" s="66">
        <f>L25+L48</f>
        <v>0</v>
      </c>
      <c r="M24" s="66">
        <f>M25+M48</f>
        <v>0</v>
      </c>
      <c r="N24" s="66">
        <f>N25+N48</f>
        <v>100099169.12</v>
      </c>
      <c r="O24" s="66">
        <f t="shared" si="10"/>
        <v>108563735.41</v>
      </c>
      <c r="P24" s="66">
        <f t="shared" si="10"/>
        <v>94758235.409999996</v>
      </c>
      <c r="Q24" s="98">
        <f t="shared" si="3"/>
        <v>1</v>
      </c>
    </row>
    <row r="25" spans="1:24" ht="12.75" customHeight="1" x14ac:dyDescent="0.2">
      <c r="A25" s="93" t="s">
        <v>375</v>
      </c>
      <c r="B25" s="94" t="s">
        <v>133</v>
      </c>
      <c r="C25" s="94" t="s">
        <v>138</v>
      </c>
      <c r="D25" s="94" t="s">
        <v>141</v>
      </c>
      <c r="E25" s="94" t="s">
        <v>372</v>
      </c>
      <c r="F25" s="94"/>
      <c r="G25" s="66">
        <f>G26+G36+G39+G42+G45</f>
        <v>100099169.12</v>
      </c>
      <c r="H25" s="66">
        <f>H26+H36+H39+H42+H45</f>
        <v>0</v>
      </c>
      <c r="I25" s="66">
        <f>I26+I36+I39+I42+I45+I58</f>
        <v>0</v>
      </c>
      <c r="J25" s="66">
        <f>J26+J36+J39+J42+J45</f>
        <v>0</v>
      </c>
      <c r="K25" s="66">
        <f>K26+K36+K39+K42+K45</f>
        <v>0</v>
      </c>
      <c r="L25" s="66">
        <f>L26+L36+L39+L42+L45</f>
        <v>0</v>
      </c>
      <c r="M25" s="66">
        <f>M26+M36+M39+M42+M45</f>
        <v>0</v>
      </c>
      <c r="N25" s="66">
        <f t="shared" ref="N25:N30" si="11">G25+H25+I25+J25+K25+L25+M25</f>
        <v>100099169.12</v>
      </c>
      <c r="O25" s="66">
        <f>O26+O36+O39+O42+O45</f>
        <v>108563735.41</v>
      </c>
      <c r="P25" s="66">
        <f>P26+P36+P39+P42+P45</f>
        <v>94758235.409999996</v>
      </c>
      <c r="Q25" s="98">
        <f t="shared" si="3"/>
        <v>1</v>
      </c>
      <c r="R25" s="96">
        <v>355406122.74418402</v>
      </c>
      <c r="S25" s="100">
        <f>R25-G11</f>
        <v>-1487640.3</v>
      </c>
    </row>
    <row r="26" spans="1:24" ht="12.75" customHeight="1" x14ac:dyDescent="0.25">
      <c r="A26" s="64" t="s">
        <v>6</v>
      </c>
      <c r="B26" s="69" t="s">
        <v>133</v>
      </c>
      <c r="C26" s="69" t="s">
        <v>138</v>
      </c>
      <c r="D26" s="69" t="s">
        <v>141</v>
      </c>
      <c r="E26" s="69" t="s">
        <v>160</v>
      </c>
      <c r="F26" s="69"/>
      <c r="G26" s="67">
        <f t="shared" ref="G26:M26" si="12">G27+G29+G31+G33</f>
        <v>87933773.709999993</v>
      </c>
      <c r="H26" s="67">
        <f t="shared" si="12"/>
        <v>0</v>
      </c>
      <c r="I26" s="67">
        <f t="shared" si="12"/>
        <v>0</v>
      </c>
      <c r="J26" s="67">
        <f t="shared" si="12"/>
        <v>0</v>
      </c>
      <c r="K26" s="67">
        <f t="shared" si="12"/>
        <v>0</v>
      </c>
      <c r="L26" s="67">
        <f t="shared" si="12"/>
        <v>0</v>
      </c>
      <c r="M26" s="67">
        <f t="shared" si="12"/>
        <v>0</v>
      </c>
      <c r="N26" s="67">
        <f t="shared" si="11"/>
        <v>87933773.709999993</v>
      </c>
      <c r="O26" s="67">
        <f>O27+O29+O31+O33</f>
        <v>96398340</v>
      </c>
      <c r="P26" s="67">
        <f>P27+P29+P31+P33</f>
        <v>82592840</v>
      </c>
      <c r="Q26" s="98">
        <f t="shared" si="3"/>
        <v>1</v>
      </c>
      <c r="X26" s="183"/>
    </row>
    <row r="27" spans="1:24" ht="41.25" customHeight="1" x14ac:dyDescent="0.2">
      <c r="A27" s="64" t="s">
        <v>58</v>
      </c>
      <c r="B27" s="69" t="s">
        <v>133</v>
      </c>
      <c r="C27" s="69" t="s">
        <v>138</v>
      </c>
      <c r="D27" s="69" t="s">
        <v>141</v>
      </c>
      <c r="E27" s="69" t="s">
        <v>160</v>
      </c>
      <c r="F27" s="69" t="s">
        <v>221</v>
      </c>
      <c r="G27" s="67">
        <f t="shared" ref="G27:M27" si="13">G28</f>
        <v>70526365.840000004</v>
      </c>
      <c r="H27" s="67">
        <f t="shared" si="13"/>
        <v>0</v>
      </c>
      <c r="I27" s="67">
        <f t="shared" si="13"/>
        <v>0</v>
      </c>
      <c r="J27" s="67">
        <f t="shared" si="13"/>
        <v>0</v>
      </c>
      <c r="K27" s="67">
        <f t="shared" si="13"/>
        <v>0</v>
      </c>
      <c r="L27" s="67">
        <f t="shared" si="13"/>
        <v>0</v>
      </c>
      <c r="M27" s="67">
        <f t="shared" si="13"/>
        <v>0</v>
      </c>
      <c r="N27" s="67">
        <f t="shared" si="11"/>
        <v>70526365.840000004</v>
      </c>
      <c r="O27" s="67">
        <f>O28</f>
        <v>72500000</v>
      </c>
      <c r="P27" s="67">
        <f>P28</f>
        <v>68056700</v>
      </c>
      <c r="Q27" s="98">
        <f t="shared" si="3"/>
        <v>1</v>
      </c>
    </row>
    <row r="28" spans="1:24" s="102" customFormat="1" ht="12.75" customHeight="1" x14ac:dyDescent="0.2">
      <c r="A28" s="95" t="s">
        <v>59</v>
      </c>
      <c r="B28" s="70" t="s">
        <v>133</v>
      </c>
      <c r="C28" s="70" t="s">
        <v>138</v>
      </c>
      <c r="D28" s="70" t="s">
        <v>141</v>
      </c>
      <c r="E28" s="70" t="s">
        <v>160</v>
      </c>
      <c r="F28" s="70" t="s">
        <v>222</v>
      </c>
      <c r="G28" s="68">
        <v>70526365.840000004</v>
      </c>
      <c r="H28" s="68"/>
      <c r="I28" s="68">
        <v>0</v>
      </c>
      <c r="J28" s="68">
        <v>0</v>
      </c>
      <c r="K28" s="68"/>
      <c r="L28" s="68"/>
      <c r="M28" s="68"/>
      <c r="N28" s="68">
        <f t="shared" si="11"/>
        <v>70526365.840000004</v>
      </c>
      <c r="O28" s="68">
        <f>72000000+500000</f>
        <v>72500000</v>
      </c>
      <c r="P28" s="68">
        <f>67556700+500000</f>
        <v>68056700</v>
      </c>
      <c r="Q28" s="98">
        <f t="shared" si="3"/>
        <v>1</v>
      </c>
    </row>
    <row r="29" spans="1:24" ht="12.75" customHeight="1" x14ac:dyDescent="0.2">
      <c r="A29" s="64" t="s">
        <v>456</v>
      </c>
      <c r="B29" s="69" t="s">
        <v>133</v>
      </c>
      <c r="C29" s="69" t="s">
        <v>138</v>
      </c>
      <c r="D29" s="69" t="s">
        <v>141</v>
      </c>
      <c r="E29" s="69" t="s">
        <v>160</v>
      </c>
      <c r="F29" s="69" t="s">
        <v>224</v>
      </c>
      <c r="G29" s="67">
        <f t="shared" ref="G29:M29" si="14">G30</f>
        <v>17400029.870000001</v>
      </c>
      <c r="H29" s="67">
        <f t="shared" si="14"/>
        <v>0</v>
      </c>
      <c r="I29" s="67">
        <f t="shared" si="14"/>
        <v>0</v>
      </c>
      <c r="J29" s="67">
        <f t="shared" si="14"/>
        <v>0</v>
      </c>
      <c r="K29" s="67">
        <f t="shared" si="14"/>
        <v>0</v>
      </c>
      <c r="L29" s="67">
        <f t="shared" si="14"/>
        <v>0</v>
      </c>
      <c r="M29" s="67">
        <f t="shared" si="14"/>
        <v>0</v>
      </c>
      <c r="N29" s="67">
        <f t="shared" si="11"/>
        <v>17400029.870000001</v>
      </c>
      <c r="O29" s="67">
        <f>O30</f>
        <v>23891340</v>
      </c>
      <c r="P29" s="67">
        <f>P30</f>
        <v>14529140</v>
      </c>
      <c r="Q29" s="98">
        <f t="shared" si="3"/>
        <v>1</v>
      </c>
    </row>
    <row r="30" spans="1:24" s="102" customFormat="1" ht="14.25" customHeight="1" x14ac:dyDescent="0.2">
      <c r="A30" s="95" t="s">
        <v>457</v>
      </c>
      <c r="B30" s="70" t="s">
        <v>133</v>
      </c>
      <c r="C30" s="70" t="s">
        <v>138</v>
      </c>
      <c r="D30" s="70" t="s">
        <v>141</v>
      </c>
      <c r="E30" s="70" t="s">
        <v>160</v>
      </c>
      <c r="F30" s="70" t="s">
        <v>225</v>
      </c>
      <c r="G30" s="68">
        <f>17651029.87-141000-110000</f>
        <v>17400029.870000001</v>
      </c>
      <c r="H30" s="68">
        <v>0</v>
      </c>
      <c r="I30" s="68">
        <v>0</v>
      </c>
      <c r="J30" s="68">
        <v>0</v>
      </c>
      <c r="K30" s="68">
        <v>0</v>
      </c>
      <c r="L30" s="68"/>
      <c r="M30" s="68"/>
      <c r="N30" s="68">
        <f t="shared" si="11"/>
        <v>17400029.870000001</v>
      </c>
      <c r="O30" s="68">
        <f>24123020-231680</f>
        <v>23891340</v>
      </c>
      <c r="P30" s="68">
        <f>14773020-243880</f>
        <v>14529140</v>
      </c>
      <c r="Q30" s="98">
        <f t="shared" si="3"/>
        <v>1</v>
      </c>
    </row>
    <row r="31" spans="1:24" ht="12.75" hidden="1" customHeight="1" x14ac:dyDescent="0.2">
      <c r="A31" s="104" t="s">
        <v>61</v>
      </c>
      <c r="B31" s="69" t="s">
        <v>133</v>
      </c>
      <c r="C31" s="69" t="s">
        <v>138</v>
      </c>
      <c r="D31" s="69" t="s">
        <v>141</v>
      </c>
      <c r="E31" s="69" t="s">
        <v>160</v>
      </c>
      <c r="F31" s="69" t="s">
        <v>234</v>
      </c>
      <c r="G31" s="67">
        <f t="shared" ref="G31:M31" si="15">G32</f>
        <v>0</v>
      </c>
      <c r="H31" s="67">
        <f t="shared" si="15"/>
        <v>0</v>
      </c>
      <c r="I31" s="67">
        <f t="shared" si="15"/>
        <v>0</v>
      </c>
      <c r="J31" s="67">
        <f t="shared" si="15"/>
        <v>0</v>
      </c>
      <c r="K31" s="67">
        <f t="shared" si="15"/>
        <v>0</v>
      </c>
      <c r="L31" s="67">
        <f t="shared" si="15"/>
        <v>0</v>
      </c>
      <c r="M31" s="67">
        <f t="shared" si="15"/>
        <v>0</v>
      </c>
      <c r="N31" s="67">
        <f t="shared" si="5"/>
        <v>0</v>
      </c>
      <c r="O31" s="67">
        <f>O32</f>
        <v>0</v>
      </c>
      <c r="P31" s="67">
        <f>P32</f>
        <v>0</v>
      </c>
      <c r="Q31" s="98" t="str">
        <f t="shared" si="3"/>
        <v xml:space="preserve"> </v>
      </c>
    </row>
    <row r="32" spans="1:24" s="102" customFormat="1" ht="24.75" hidden="1" customHeight="1" x14ac:dyDescent="0.2">
      <c r="A32" s="105" t="s">
        <v>62</v>
      </c>
      <c r="B32" s="70" t="s">
        <v>133</v>
      </c>
      <c r="C32" s="70" t="s">
        <v>138</v>
      </c>
      <c r="D32" s="70" t="s">
        <v>141</v>
      </c>
      <c r="E32" s="70" t="s">
        <v>160</v>
      </c>
      <c r="F32" s="70" t="s">
        <v>235</v>
      </c>
      <c r="G32" s="68">
        <v>0</v>
      </c>
      <c r="H32" s="68"/>
      <c r="I32" s="68"/>
      <c r="J32" s="68"/>
      <c r="K32" s="68"/>
      <c r="L32" s="68"/>
      <c r="M32" s="68"/>
      <c r="N32" s="78">
        <f t="shared" si="5"/>
        <v>0</v>
      </c>
      <c r="O32" s="68">
        <v>0</v>
      </c>
      <c r="P32" s="68">
        <f>O32</f>
        <v>0</v>
      </c>
      <c r="Q32" s="98" t="str">
        <f t="shared" si="3"/>
        <v xml:space="preserve"> </v>
      </c>
    </row>
    <row r="33" spans="1:17" ht="12.75" customHeight="1" x14ac:dyDescent="0.2">
      <c r="A33" s="64" t="s">
        <v>63</v>
      </c>
      <c r="B33" s="69" t="s">
        <v>133</v>
      </c>
      <c r="C33" s="69" t="s">
        <v>138</v>
      </c>
      <c r="D33" s="69" t="s">
        <v>141</v>
      </c>
      <c r="E33" s="69" t="s">
        <v>160</v>
      </c>
      <c r="F33" s="69" t="s">
        <v>227</v>
      </c>
      <c r="G33" s="67">
        <f>G35+G34</f>
        <v>7378</v>
      </c>
      <c r="H33" s="67">
        <f>H35</f>
        <v>0</v>
      </c>
      <c r="I33" s="67">
        <f>I35+I34</f>
        <v>0</v>
      </c>
      <c r="J33" s="67">
        <f>J35+J34</f>
        <v>0</v>
      </c>
      <c r="K33" s="67">
        <f>K35+K34</f>
        <v>0</v>
      </c>
      <c r="L33" s="67">
        <f>L35+L34</f>
        <v>0</v>
      </c>
      <c r="M33" s="67">
        <f>M35+M34</f>
        <v>0</v>
      </c>
      <c r="N33" s="67">
        <f>G33+H33+I33+J33+K33+L33+M33</f>
        <v>7378</v>
      </c>
      <c r="O33" s="67">
        <f>O35</f>
        <v>7000</v>
      </c>
      <c r="P33" s="67">
        <f>P35</f>
        <v>7000</v>
      </c>
      <c r="Q33" s="98">
        <f t="shared" si="3"/>
        <v>1</v>
      </c>
    </row>
    <row r="34" spans="1:17" s="102" customFormat="1" ht="12.75" hidden="1" customHeight="1" x14ac:dyDescent="0.2">
      <c r="A34" s="105" t="s">
        <v>66</v>
      </c>
      <c r="B34" s="70" t="s">
        <v>133</v>
      </c>
      <c r="C34" s="70" t="s">
        <v>138</v>
      </c>
      <c r="D34" s="70" t="s">
        <v>141</v>
      </c>
      <c r="E34" s="70" t="s">
        <v>160</v>
      </c>
      <c r="F34" s="70" t="s">
        <v>236</v>
      </c>
      <c r="G34" s="68">
        <v>0</v>
      </c>
      <c r="H34" s="68"/>
      <c r="I34" s="68">
        <v>0</v>
      </c>
      <c r="J34" s="68"/>
      <c r="K34" s="68">
        <v>0</v>
      </c>
      <c r="L34" s="68"/>
      <c r="M34" s="68"/>
      <c r="N34" s="68">
        <f t="shared" si="5"/>
        <v>0</v>
      </c>
      <c r="O34" s="68">
        <v>0</v>
      </c>
      <c r="P34" s="68">
        <f>O34</f>
        <v>0</v>
      </c>
      <c r="Q34" s="98" t="str">
        <f t="shared" si="3"/>
        <v xml:space="preserve"> </v>
      </c>
    </row>
    <row r="35" spans="1:17" s="102" customFormat="1" ht="12.75" customHeight="1" x14ac:dyDescent="0.2">
      <c r="A35" s="95" t="s">
        <v>64</v>
      </c>
      <c r="B35" s="70" t="s">
        <v>133</v>
      </c>
      <c r="C35" s="70" t="s">
        <v>138</v>
      </c>
      <c r="D35" s="70" t="s">
        <v>141</v>
      </c>
      <c r="E35" s="70" t="s">
        <v>160</v>
      </c>
      <c r="F35" s="70" t="s">
        <v>229</v>
      </c>
      <c r="G35" s="68">
        <v>7378</v>
      </c>
      <c r="H35" s="68">
        <v>0</v>
      </c>
      <c r="I35" s="68">
        <v>0</v>
      </c>
      <c r="J35" s="68"/>
      <c r="K35" s="68"/>
      <c r="L35" s="68"/>
      <c r="M35" s="68"/>
      <c r="N35" s="68">
        <f>G35+H35+I35+J35+K35+L35+M35</f>
        <v>7378</v>
      </c>
      <c r="O35" s="68">
        <v>7000</v>
      </c>
      <c r="P35" s="68">
        <v>7000</v>
      </c>
      <c r="Q35" s="98">
        <f t="shared" si="3"/>
        <v>1</v>
      </c>
    </row>
    <row r="36" spans="1:17" ht="52.5" customHeight="1" x14ac:dyDescent="0.2">
      <c r="A36" s="103" t="s">
        <v>239</v>
      </c>
      <c r="B36" s="69" t="s">
        <v>133</v>
      </c>
      <c r="C36" s="69" t="s">
        <v>138</v>
      </c>
      <c r="D36" s="69" t="s">
        <v>141</v>
      </c>
      <c r="E36" s="69" t="s">
        <v>161</v>
      </c>
      <c r="F36" s="69"/>
      <c r="G36" s="67">
        <f t="shared" ref="G36:M37" si="16">G37</f>
        <v>11427595.41</v>
      </c>
      <c r="H36" s="67">
        <f t="shared" si="16"/>
        <v>0</v>
      </c>
      <c r="I36" s="67">
        <f t="shared" si="16"/>
        <v>0</v>
      </c>
      <c r="J36" s="67">
        <f t="shared" si="16"/>
        <v>0</v>
      </c>
      <c r="K36" s="67">
        <f t="shared" si="16"/>
        <v>0</v>
      </c>
      <c r="L36" s="67">
        <f t="shared" si="16"/>
        <v>0</v>
      </c>
      <c r="M36" s="67">
        <f t="shared" si="16"/>
        <v>0</v>
      </c>
      <c r="N36" s="67">
        <f t="shared" ref="N36:N127" si="17">G36+H36+I36+J36+K36+L36+M36</f>
        <v>11427595.41</v>
      </c>
      <c r="O36" s="67">
        <f>O37</f>
        <v>11427595.41</v>
      </c>
      <c r="P36" s="67">
        <f>P37</f>
        <v>11427595.41</v>
      </c>
      <c r="Q36" s="98">
        <f t="shared" si="3"/>
        <v>1</v>
      </c>
    </row>
    <row r="37" spans="1:17" ht="38.25" customHeight="1" x14ac:dyDescent="0.2">
      <c r="A37" s="64" t="s">
        <v>58</v>
      </c>
      <c r="B37" s="69" t="s">
        <v>133</v>
      </c>
      <c r="C37" s="69" t="s">
        <v>138</v>
      </c>
      <c r="D37" s="69" t="s">
        <v>141</v>
      </c>
      <c r="E37" s="69" t="s">
        <v>161</v>
      </c>
      <c r="F37" s="69" t="s">
        <v>221</v>
      </c>
      <c r="G37" s="67">
        <f t="shared" si="16"/>
        <v>11427595.41</v>
      </c>
      <c r="H37" s="67">
        <f t="shared" si="16"/>
        <v>0</v>
      </c>
      <c r="I37" s="67">
        <f t="shared" si="16"/>
        <v>0</v>
      </c>
      <c r="J37" s="67">
        <f t="shared" si="16"/>
        <v>0</v>
      </c>
      <c r="K37" s="67">
        <f t="shared" si="16"/>
        <v>0</v>
      </c>
      <c r="L37" s="67">
        <f t="shared" si="16"/>
        <v>0</v>
      </c>
      <c r="M37" s="67">
        <f t="shared" si="16"/>
        <v>0</v>
      </c>
      <c r="N37" s="67">
        <f t="shared" si="17"/>
        <v>11427595.41</v>
      </c>
      <c r="O37" s="67">
        <f>O38</f>
        <v>11427595.41</v>
      </c>
      <c r="P37" s="67">
        <f>P38</f>
        <v>11427595.41</v>
      </c>
      <c r="Q37" s="98">
        <f t="shared" si="3"/>
        <v>1</v>
      </c>
    </row>
    <row r="38" spans="1:17" s="102" customFormat="1" ht="12.75" customHeight="1" x14ac:dyDescent="0.2">
      <c r="A38" s="95" t="s">
        <v>59</v>
      </c>
      <c r="B38" s="70" t="s">
        <v>133</v>
      </c>
      <c r="C38" s="70" t="s">
        <v>138</v>
      </c>
      <c r="D38" s="70" t="s">
        <v>141</v>
      </c>
      <c r="E38" s="70" t="s">
        <v>161</v>
      </c>
      <c r="F38" s="70" t="s">
        <v>222</v>
      </c>
      <c r="G38" s="68">
        <v>11427595.41</v>
      </c>
      <c r="H38" s="68"/>
      <c r="I38" s="68"/>
      <c r="J38" s="68">
        <v>0</v>
      </c>
      <c r="K38" s="68"/>
      <c r="L38" s="68"/>
      <c r="M38" s="68"/>
      <c r="N38" s="68">
        <f t="shared" si="17"/>
        <v>11427595.41</v>
      </c>
      <c r="O38" s="68">
        <v>11427595.41</v>
      </c>
      <c r="P38" s="68">
        <v>11427595.41</v>
      </c>
      <c r="Q38" s="98">
        <f t="shared" si="3"/>
        <v>1</v>
      </c>
    </row>
    <row r="39" spans="1:17" ht="18" customHeight="1" x14ac:dyDescent="0.2">
      <c r="A39" s="64" t="s">
        <v>7</v>
      </c>
      <c r="B39" s="69" t="s">
        <v>133</v>
      </c>
      <c r="C39" s="69" t="s">
        <v>138</v>
      </c>
      <c r="D39" s="69" t="s">
        <v>141</v>
      </c>
      <c r="E39" s="69" t="s">
        <v>162</v>
      </c>
      <c r="F39" s="69"/>
      <c r="G39" s="67">
        <f t="shared" ref="G39:M40" si="18">G40</f>
        <v>737800</v>
      </c>
      <c r="H39" s="67">
        <f t="shared" si="18"/>
        <v>0</v>
      </c>
      <c r="I39" s="67">
        <f t="shared" si="18"/>
        <v>0</v>
      </c>
      <c r="J39" s="67">
        <f t="shared" si="18"/>
        <v>0</v>
      </c>
      <c r="K39" s="67">
        <f t="shared" si="18"/>
        <v>0</v>
      </c>
      <c r="L39" s="67">
        <f t="shared" si="18"/>
        <v>0</v>
      </c>
      <c r="M39" s="67">
        <f t="shared" si="18"/>
        <v>0</v>
      </c>
      <c r="N39" s="67">
        <f t="shared" si="17"/>
        <v>737800</v>
      </c>
      <c r="O39" s="67">
        <f>O40</f>
        <v>737800</v>
      </c>
      <c r="P39" s="67">
        <f>P40</f>
        <v>737800</v>
      </c>
      <c r="Q39" s="98">
        <f t="shared" si="3"/>
        <v>1</v>
      </c>
    </row>
    <row r="40" spans="1:17" ht="12.75" customHeight="1" x14ac:dyDescent="0.2">
      <c r="A40" s="64" t="s">
        <v>456</v>
      </c>
      <c r="B40" s="69" t="s">
        <v>133</v>
      </c>
      <c r="C40" s="69" t="s">
        <v>138</v>
      </c>
      <c r="D40" s="69" t="s">
        <v>141</v>
      </c>
      <c r="E40" s="69" t="s">
        <v>162</v>
      </c>
      <c r="F40" s="69" t="s">
        <v>224</v>
      </c>
      <c r="G40" s="67">
        <f t="shared" si="18"/>
        <v>737800</v>
      </c>
      <c r="H40" s="67">
        <f t="shared" si="18"/>
        <v>0</v>
      </c>
      <c r="I40" s="67">
        <f t="shared" si="18"/>
        <v>0</v>
      </c>
      <c r="J40" s="67">
        <f t="shared" si="18"/>
        <v>0</v>
      </c>
      <c r="K40" s="67">
        <f t="shared" si="18"/>
        <v>0</v>
      </c>
      <c r="L40" s="67">
        <f t="shared" si="18"/>
        <v>0</v>
      </c>
      <c r="M40" s="67">
        <f t="shared" si="18"/>
        <v>0</v>
      </c>
      <c r="N40" s="67">
        <f t="shared" si="17"/>
        <v>737800</v>
      </c>
      <c r="O40" s="67">
        <f>O41</f>
        <v>737800</v>
      </c>
      <c r="P40" s="67">
        <f>P41</f>
        <v>737800</v>
      </c>
      <c r="Q40" s="98">
        <f t="shared" si="3"/>
        <v>1</v>
      </c>
    </row>
    <row r="41" spans="1:17" s="102" customFormat="1" ht="14.25" customHeight="1" x14ac:dyDescent="0.2">
      <c r="A41" s="95" t="s">
        <v>457</v>
      </c>
      <c r="B41" s="70" t="s">
        <v>133</v>
      </c>
      <c r="C41" s="70" t="s">
        <v>138</v>
      </c>
      <c r="D41" s="70" t="s">
        <v>141</v>
      </c>
      <c r="E41" s="70" t="s">
        <v>162</v>
      </c>
      <c r="F41" s="70" t="s">
        <v>225</v>
      </c>
      <c r="G41" s="68">
        <v>737800</v>
      </c>
      <c r="H41" s="68"/>
      <c r="I41" s="68"/>
      <c r="J41" s="68">
        <v>0</v>
      </c>
      <c r="K41" s="68"/>
      <c r="L41" s="68"/>
      <c r="M41" s="68"/>
      <c r="N41" s="68">
        <f>G41+H41+I41+J41+K41+L41+M41</f>
        <v>737800</v>
      </c>
      <c r="O41" s="68">
        <f>G41</f>
        <v>737800</v>
      </c>
      <c r="P41" s="68">
        <f>O41</f>
        <v>737800</v>
      </c>
      <c r="Q41" s="98">
        <f t="shared" si="3"/>
        <v>1</v>
      </c>
    </row>
    <row r="42" spans="1:17" ht="51" hidden="1" x14ac:dyDescent="0.2">
      <c r="A42" s="104" t="s">
        <v>447</v>
      </c>
      <c r="B42" s="69" t="s">
        <v>133</v>
      </c>
      <c r="C42" s="69" t="s">
        <v>138</v>
      </c>
      <c r="D42" s="69" t="s">
        <v>150</v>
      </c>
      <c r="E42" s="69" t="s">
        <v>448</v>
      </c>
      <c r="F42" s="70"/>
      <c r="G42" s="67">
        <f t="shared" ref="G42:M46" si="19">G43</f>
        <v>0</v>
      </c>
      <c r="H42" s="67">
        <f t="shared" si="19"/>
        <v>0</v>
      </c>
      <c r="I42" s="67">
        <f t="shared" si="19"/>
        <v>0</v>
      </c>
      <c r="J42" s="67">
        <f t="shared" si="19"/>
        <v>0</v>
      </c>
      <c r="K42" s="67">
        <f t="shared" si="19"/>
        <v>0</v>
      </c>
      <c r="L42" s="67">
        <f t="shared" si="19"/>
        <v>0</v>
      </c>
      <c r="M42" s="67">
        <f t="shared" si="19"/>
        <v>0</v>
      </c>
      <c r="N42" s="67">
        <f t="shared" si="17"/>
        <v>0</v>
      </c>
      <c r="O42" s="67">
        <f t="shared" ref="O42:P46" si="20">O43</f>
        <v>0</v>
      </c>
      <c r="P42" s="67">
        <f t="shared" si="20"/>
        <v>0</v>
      </c>
      <c r="Q42" s="98" t="str">
        <f t="shared" si="3"/>
        <v xml:space="preserve"> </v>
      </c>
    </row>
    <row r="43" spans="1:17" ht="15" hidden="1" customHeight="1" x14ac:dyDescent="0.2">
      <c r="A43" s="64" t="s">
        <v>58</v>
      </c>
      <c r="B43" s="69" t="s">
        <v>133</v>
      </c>
      <c r="C43" s="69" t="s">
        <v>138</v>
      </c>
      <c r="D43" s="69" t="s">
        <v>150</v>
      </c>
      <c r="E43" s="69" t="s">
        <v>448</v>
      </c>
      <c r="F43" s="69" t="s">
        <v>221</v>
      </c>
      <c r="G43" s="67">
        <f t="shared" si="19"/>
        <v>0</v>
      </c>
      <c r="H43" s="67">
        <f t="shared" si="19"/>
        <v>0</v>
      </c>
      <c r="I43" s="67">
        <f t="shared" si="19"/>
        <v>0</v>
      </c>
      <c r="J43" s="67">
        <f t="shared" si="19"/>
        <v>0</v>
      </c>
      <c r="K43" s="67">
        <f t="shared" si="19"/>
        <v>0</v>
      </c>
      <c r="L43" s="67">
        <f t="shared" si="19"/>
        <v>0</v>
      </c>
      <c r="M43" s="67">
        <f t="shared" si="19"/>
        <v>0</v>
      </c>
      <c r="N43" s="67">
        <f t="shared" si="17"/>
        <v>0</v>
      </c>
      <c r="O43" s="67">
        <f t="shared" si="20"/>
        <v>0</v>
      </c>
      <c r="P43" s="67">
        <f t="shared" si="20"/>
        <v>0</v>
      </c>
      <c r="Q43" s="98" t="str">
        <f t="shared" si="3"/>
        <v xml:space="preserve"> </v>
      </c>
    </row>
    <row r="44" spans="1:17" s="102" customFormat="1" ht="12.75" hidden="1" customHeight="1" x14ac:dyDescent="0.2">
      <c r="A44" s="95" t="s">
        <v>65</v>
      </c>
      <c r="B44" s="70" t="s">
        <v>133</v>
      </c>
      <c r="C44" s="70" t="s">
        <v>138</v>
      </c>
      <c r="D44" s="70" t="s">
        <v>150</v>
      </c>
      <c r="E44" s="70" t="s">
        <v>448</v>
      </c>
      <c r="F44" s="70" t="s">
        <v>223</v>
      </c>
      <c r="G44" s="68">
        <v>0</v>
      </c>
      <c r="H44" s="68"/>
      <c r="I44" s="68"/>
      <c r="J44" s="68"/>
      <c r="K44" s="68"/>
      <c r="L44" s="68"/>
      <c r="M44" s="68"/>
      <c r="N44" s="78">
        <f t="shared" si="17"/>
        <v>0</v>
      </c>
      <c r="O44" s="68">
        <v>0</v>
      </c>
      <c r="P44" s="68">
        <f>O44</f>
        <v>0</v>
      </c>
      <c r="Q44" s="98" t="str">
        <f t="shared" si="3"/>
        <v xml:space="preserve"> </v>
      </c>
    </row>
    <row r="45" spans="1:17" ht="38.25" hidden="1" x14ac:dyDescent="0.2">
      <c r="A45" s="64" t="s">
        <v>524</v>
      </c>
      <c r="B45" s="69" t="s">
        <v>133</v>
      </c>
      <c r="C45" s="69" t="s">
        <v>138</v>
      </c>
      <c r="D45" s="69" t="s">
        <v>141</v>
      </c>
      <c r="E45" s="69" t="s">
        <v>471</v>
      </c>
      <c r="F45" s="69"/>
      <c r="G45" s="67">
        <f t="shared" si="19"/>
        <v>0</v>
      </c>
      <c r="H45" s="67">
        <f t="shared" si="19"/>
        <v>0</v>
      </c>
      <c r="I45" s="67">
        <f t="shared" si="19"/>
        <v>0</v>
      </c>
      <c r="J45" s="67">
        <f t="shared" si="19"/>
        <v>0</v>
      </c>
      <c r="K45" s="67">
        <f t="shared" si="19"/>
        <v>0</v>
      </c>
      <c r="L45" s="67">
        <f t="shared" si="19"/>
        <v>0</v>
      </c>
      <c r="M45" s="67">
        <f t="shared" si="19"/>
        <v>0</v>
      </c>
      <c r="N45" s="67">
        <f t="shared" ref="N45:N51" si="21">G45+H45+I45+J45+K45+L45+M45</f>
        <v>0</v>
      </c>
      <c r="O45" s="67">
        <f t="shared" si="20"/>
        <v>0</v>
      </c>
      <c r="P45" s="67">
        <f t="shared" si="20"/>
        <v>0</v>
      </c>
      <c r="Q45" s="98" t="str">
        <f t="shared" si="3"/>
        <v xml:space="preserve"> </v>
      </c>
    </row>
    <row r="46" spans="1:17" ht="15" hidden="1" customHeight="1" x14ac:dyDescent="0.2">
      <c r="A46" s="64" t="s">
        <v>456</v>
      </c>
      <c r="B46" s="69" t="s">
        <v>133</v>
      </c>
      <c r="C46" s="69" t="s">
        <v>138</v>
      </c>
      <c r="D46" s="69" t="s">
        <v>141</v>
      </c>
      <c r="E46" s="69" t="s">
        <v>471</v>
      </c>
      <c r="F46" s="69" t="s">
        <v>224</v>
      </c>
      <c r="G46" s="67">
        <f t="shared" si="19"/>
        <v>0</v>
      </c>
      <c r="H46" s="67">
        <f t="shared" si="19"/>
        <v>0</v>
      </c>
      <c r="I46" s="67">
        <f t="shared" si="19"/>
        <v>0</v>
      </c>
      <c r="J46" s="67">
        <f t="shared" si="19"/>
        <v>0</v>
      </c>
      <c r="K46" s="67">
        <f t="shared" si="19"/>
        <v>0</v>
      </c>
      <c r="L46" s="67">
        <f t="shared" si="19"/>
        <v>0</v>
      </c>
      <c r="M46" s="67">
        <f t="shared" si="19"/>
        <v>0</v>
      </c>
      <c r="N46" s="67">
        <f t="shared" si="21"/>
        <v>0</v>
      </c>
      <c r="O46" s="67">
        <f t="shared" si="20"/>
        <v>0</v>
      </c>
      <c r="P46" s="67">
        <f t="shared" si="20"/>
        <v>0</v>
      </c>
      <c r="Q46" s="98" t="str">
        <f t="shared" si="3"/>
        <v xml:space="preserve"> </v>
      </c>
    </row>
    <row r="47" spans="1:17" s="102" customFormat="1" ht="12.75" hidden="1" customHeight="1" x14ac:dyDescent="0.2">
      <c r="A47" s="95" t="s">
        <v>457</v>
      </c>
      <c r="B47" s="70" t="s">
        <v>133</v>
      </c>
      <c r="C47" s="70" t="s">
        <v>138</v>
      </c>
      <c r="D47" s="70" t="s">
        <v>141</v>
      </c>
      <c r="E47" s="70" t="s">
        <v>471</v>
      </c>
      <c r="F47" s="70" t="s">
        <v>225</v>
      </c>
      <c r="G47" s="68">
        <v>0</v>
      </c>
      <c r="H47" s="68">
        <v>0</v>
      </c>
      <c r="I47" s="68"/>
      <c r="J47" s="68">
        <v>0</v>
      </c>
      <c r="K47" s="68"/>
      <c r="L47" s="68"/>
      <c r="M47" s="68"/>
      <c r="N47" s="68">
        <f t="shared" si="21"/>
        <v>0</v>
      </c>
      <c r="O47" s="68">
        <v>0</v>
      </c>
      <c r="P47" s="68">
        <f>O47</f>
        <v>0</v>
      </c>
      <c r="Q47" s="98" t="str">
        <f t="shared" si="3"/>
        <v xml:space="preserve"> </v>
      </c>
    </row>
    <row r="48" spans="1:17" ht="28.5" hidden="1" customHeight="1" x14ac:dyDescent="0.2">
      <c r="A48" s="93" t="s">
        <v>116</v>
      </c>
      <c r="B48" s="94" t="s">
        <v>133</v>
      </c>
      <c r="C48" s="94" t="s">
        <v>138</v>
      </c>
      <c r="D48" s="94" t="s">
        <v>141</v>
      </c>
      <c r="E48" s="94" t="s">
        <v>168</v>
      </c>
      <c r="F48" s="94"/>
      <c r="G48" s="66">
        <f>G49</f>
        <v>0</v>
      </c>
      <c r="H48" s="66">
        <f>H49</f>
        <v>0</v>
      </c>
      <c r="I48" s="66">
        <f>I49</f>
        <v>0</v>
      </c>
      <c r="J48" s="66">
        <f t="shared" ref="J48:M49" si="22">J49</f>
        <v>0</v>
      </c>
      <c r="K48" s="66">
        <f t="shared" si="22"/>
        <v>0</v>
      </c>
      <c r="L48" s="66">
        <f t="shared" si="22"/>
        <v>0</v>
      </c>
      <c r="M48" s="66">
        <f t="shared" si="22"/>
        <v>0</v>
      </c>
      <c r="N48" s="66">
        <f>G48+H48+I48+J48+K48+L48+M48</f>
        <v>0</v>
      </c>
      <c r="O48" s="66">
        <f>O49</f>
        <v>0</v>
      </c>
      <c r="P48" s="66">
        <f>P49</f>
        <v>0</v>
      </c>
      <c r="Q48" s="98" t="str">
        <f t="shared" si="3"/>
        <v xml:space="preserve"> </v>
      </c>
    </row>
    <row r="49" spans="1:17" ht="27" hidden="1" customHeight="1" x14ac:dyDescent="0.2">
      <c r="A49" s="93" t="s">
        <v>129</v>
      </c>
      <c r="B49" s="94" t="s">
        <v>133</v>
      </c>
      <c r="C49" s="94" t="s">
        <v>138</v>
      </c>
      <c r="D49" s="94" t="s">
        <v>141</v>
      </c>
      <c r="E49" s="94" t="s">
        <v>189</v>
      </c>
      <c r="F49" s="94"/>
      <c r="G49" s="66">
        <f>G50+G53+G59+G56</f>
        <v>0</v>
      </c>
      <c r="H49" s="66">
        <f>H50+H53+H59</f>
        <v>0</v>
      </c>
      <c r="I49" s="66">
        <f>I50</f>
        <v>0</v>
      </c>
      <c r="J49" s="66">
        <f t="shared" si="22"/>
        <v>0</v>
      </c>
      <c r="K49" s="66">
        <f t="shared" si="22"/>
        <v>0</v>
      </c>
      <c r="L49" s="66">
        <f t="shared" si="22"/>
        <v>0</v>
      </c>
      <c r="M49" s="66">
        <f t="shared" si="22"/>
        <v>0</v>
      </c>
      <c r="N49" s="66">
        <f>G49+H49+I49+J49+K49+L49+M49</f>
        <v>0</v>
      </c>
      <c r="O49" s="66">
        <f>O50+O53+O59</f>
        <v>0</v>
      </c>
      <c r="P49" s="66">
        <f>P50+P53+P59</f>
        <v>0</v>
      </c>
      <c r="Q49" s="98" t="str">
        <f t="shared" si="3"/>
        <v xml:space="preserve"> </v>
      </c>
    </row>
    <row r="50" spans="1:17" ht="51" hidden="1" x14ac:dyDescent="0.2">
      <c r="A50" s="137" t="s">
        <v>521</v>
      </c>
      <c r="B50" s="69" t="s">
        <v>133</v>
      </c>
      <c r="C50" s="69" t="s">
        <v>138</v>
      </c>
      <c r="D50" s="69" t="s">
        <v>141</v>
      </c>
      <c r="E50" s="69" t="s">
        <v>522</v>
      </c>
      <c r="F50" s="69"/>
      <c r="G50" s="67">
        <f t="shared" ref="G50:M51" si="23">G51</f>
        <v>0</v>
      </c>
      <c r="H50" s="67">
        <f t="shared" si="23"/>
        <v>0</v>
      </c>
      <c r="I50" s="67">
        <f t="shared" si="23"/>
        <v>0</v>
      </c>
      <c r="J50" s="67">
        <f t="shared" si="23"/>
        <v>0</v>
      </c>
      <c r="K50" s="67">
        <f t="shared" si="23"/>
        <v>0</v>
      </c>
      <c r="L50" s="67">
        <f t="shared" si="23"/>
        <v>0</v>
      </c>
      <c r="M50" s="67">
        <f t="shared" si="23"/>
        <v>0</v>
      </c>
      <c r="N50" s="67">
        <f t="shared" si="21"/>
        <v>0</v>
      </c>
      <c r="O50" s="67">
        <f>O51</f>
        <v>0</v>
      </c>
      <c r="P50" s="67">
        <f>P51</f>
        <v>0</v>
      </c>
      <c r="Q50" s="98" t="str">
        <f t="shared" si="3"/>
        <v xml:space="preserve"> </v>
      </c>
    </row>
    <row r="51" spans="1:17" ht="20.25" hidden="1" customHeight="1" x14ac:dyDescent="0.2">
      <c r="A51" s="64" t="s">
        <v>338</v>
      </c>
      <c r="B51" s="69" t="s">
        <v>133</v>
      </c>
      <c r="C51" s="69" t="s">
        <v>138</v>
      </c>
      <c r="D51" s="69" t="s">
        <v>141</v>
      </c>
      <c r="E51" s="69" t="s">
        <v>522</v>
      </c>
      <c r="F51" s="69" t="s">
        <v>224</v>
      </c>
      <c r="G51" s="67">
        <f t="shared" si="23"/>
        <v>0</v>
      </c>
      <c r="H51" s="67">
        <f t="shared" si="23"/>
        <v>0</v>
      </c>
      <c r="I51" s="67">
        <f t="shared" si="23"/>
        <v>0</v>
      </c>
      <c r="J51" s="67">
        <f t="shared" si="23"/>
        <v>0</v>
      </c>
      <c r="K51" s="67">
        <f t="shared" si="23"/>
        <v>0</v>
      </c>
      <c r="L51" s="67">
        <f t="shared" si="23"/>
        <v>0</v>
      </c>
      <c r="M51" s="67">
        <f t="shared" si="23"/>
        <v>0</v>
      </c>
      <c r="N51" s="67">
        <f t="shared" si="21"/>
        <v>0</v>
      </c>
      <c r="O51" s="67">
        <f>O52</f>
        <v>0</v>
      </c>
      <c r="P51" s="67">
        <f>P52</f>
        <v>0</v>
      </c>
      <c r="Q51" s="98" t="str">
        <f t="shared" si="3"/>
        <v xml:space="preserve"> </v>
      </c>
    </row>
    <row r="52" spans="1:17" s="102" customFormat="1" ht="29.25" hidden="1" customHeight="1" x14ac:dyDescent="0.2">
      <c r="A52" s="105" t="s">
        <v>60</v>
      </c>
      <c r="B52" s="70" t="s">
        <v>133</v>
      </c>
      <c r="C52" s="70" t="s">
        <v>138</v>
      </c>
      <c r="D52" s="70" t="s">
        <v>141</v>
      </c>
      <c r="E52" s="70" t="s">
        <v>522</v>
      </c>
      <c r="F52" s="70" t="s">
        <v>225</v>
      </c>
      <c r="G52" s="68">
        <v>0</v>
      </c>
      <c r="H52" s="68"/>
      <c r="I52" s="68">
        <v>0</v>
      </c>
      <c r="J52" s="68">
        <v>0</v>
      </c>
      <c r="K52" s="68"/>
      <c r="L52" s="68"/>
      <c r="M52" s="68"/>
      <c r="N52" s="68">
        <f>G52+H52+I52+J52+K52+L52+M52</f>
        <v>0</v>
      </c>
      <c r="O52" s="68">
        <v>0</v>
      </c>
      <c r="P52" s="68">
        <f>O52</f>
        <v>0</v>
      </c>
      <c r="Q52" s="98" t="str">
        <f t="shared" si="3"/>
        <v xml:space="preserve"> </v>
      </c>
    </row>
    <row r="53" spans="1:17" ht="12.75" hidden="1" customHeight="1" x14ac:dyDescent="0.2">
      <c r="A53" s="106" t="s">
        <v>8</v>
      </c>
      <c r="B53" s="94" t="s">
        <v>133</v>
      </c>
      <c r="C53" s="94" t="s">
        <v>138</v>
      </c>
      <c r="D53" s="94" t="s">
        <v>144</v>
      </c>
      <c r="E53" s="94"/>
      <c r="F53" s="94"/>
      <c r="G53" s="66">
        <f t="shared" ref="G53:M55" si="24">G54</f>
        <v>0</v>
      </c>
      <c r="H53" s="66">
        <f t="shared" si="24"/>
        <v>0</v>
      </c>
      <c r="I53" s="66">
        <f t="shared" si="24"/>
        <v>0</v>
      </c>
      <c r="J53" s="66">
        <f t="shared" si="24"/>
        <v>0</v>
      </c>
      <c r="K53" s="66">
        <f t="shared" si="24"/>
        <v>0</v>
      </c>
      <c r="L53" s="66">
        <f t="shared" si="24"/>
        <v>0</v>
      </c>
      <c r="M53" s="66">
        <f t="shared" si="24"/>
        <v>0</v>
      </c>
      <c r="N53" s="66">
        <f t="shared" si="17"/>
        <v>0</v>
      </c>
      <c r="O53" s="66">
        <f t="shared" ref="O53:P56" si="25">O54</f>
        <v>0</v>
      </c>
      <c r="P53" s="66">
        <f t="shared" si="25"/>
        <v>0</v>
      </c>
      <c r="Q53" s="98" t="str">
        <f t="shared" si="3"/>
        <v xml:space="preserve"> </v>
      </c>
    </row>
    <row r="54" spans="1:17" ht="12.75" hidden="1" customHeight="1" x14ac:dyDescent="0.2">
      <c r="A54" s="106" t="s">
        <v>57</v>
      </c>
      <c r="B54" s="94" t="s">
        <v>133</v>
      </c>
      <c r="C54" s="94" t="s">
        <v>138</v>
      </c>
      <c r="D54" s="94" t="s">
        <v>144</v>
      </c>
      <c r="E54" s="94" t="s">
        <v>372</v>
      </c>
      <c r="F54" s="94"/>
      <c r="G54" s="66">
        <f t="shared" si="24"/>
        <v>0</v>
      </c>
      <c r="H54" s="66">
        <f t="shared" si="24"/>
        <v>0</v>
      </c>
      <c r="I54" s="66">
        <f t="shared" si="24"/>
        <v>0</v>
      </c>
      <c r="J54" s="66">
        <f t="shared" si="24"/>
        <v>0</v>
      </c>
      <c r="K54" s="66">
        <f t="shared" si="24"/>
        <v>0</v>
      </c>
      <c r="L54" s="66">
        <f t="shared" si="24"/>
        <v>0</v>
      </c>
      <c r="M54" s="66">
        <f t="shared" si="24"/>
        <v>0</v>
      </c>
      <c r="N54" s="66">
        <f t="shared" si="17"/>
        <v>0</v>
      </c>
      <c r="O54" s="66">
        <f t="shared" si="25"/>
        <v>0</v>
      </c>
      <c r="P54" s="66">
        <f t="shared" si="25"/>
        <v>0</v>
      </c>
      <c r="Q54" s="98" t="str">
        <f t="shared" si="3"/>
        <v xml:space="preserve"> </v>
      </c>
    </row>
    <row r="55" spans="1:17" ht="12.75" hidden="1" customHeight="1" x14ac:dyDescent="0.2">
      <c r="A55" s="104" t="s">
        <v>8</v>
      </c>
      <c r="B55" s="69" t="s">
        <v>133</v>
      </c>
      <c r="C55" s="69" t="s">
        <v>138</v>
      </c>
      <c r="D55" s="69" t="s">
        <v>144</v>
      </c>
      <c r="E55" s="69" t="s">
        <v>472</v>
      </c>
      <c r="F55" s="69"/>
      <c r="G55" s="67">
        <f t="shared" si="24"/>
        <v>0</v>
      </c>
      <c r="H55" s="67">
        <f t="shared" si="24"/>
        <v>0</v>
      </c>
      <c r="I55" s="67">
        <f t="shared" si="24"/>
        <v>0</v>
      </c>
      <c r="J55" s="67">
        <f t="shared" si="24"/>
        <v>0</v>
      </c>
      <c r="K55" s="67">
        <f t="shared" si="24"/>
        <v>0</v>
      </c>
      <c r="L55" s="67">
        <f t="shared" si="24"/>
        <v>0</v>
      </c>
      <c r="M55" s="67">
        <f t="shared" si="24"/>
        <v>0</v>
      </c>
      <c r="N55" s="67">
        <f t="shared" si="17"/>
        <v>0</v>
      </c>
      <c r="O55" s="67">
        <f t="shared" si="25"/>
        <v>0</v>
      </c>
      <c r="P55" s="67">
        <f t="shared" si="25"/>
        <v>0</v>
      </c>
      <c r="Q55" s="98" t="str">
        <f t="shared" si="3"/>
        <v xml:space="preserve"> </v>
      </c>
    </row>
    <row r="56" spans="1:17" ht="12.75" hidden="1" customHeight="1" x14ac:dyDescent="0.2">
      <c r="A56" s="104" t="s">
        <v>63</v>
      </c>
      <c r="B56" s="69" t="s">
        <v>133</v>
      </c>
      <c r="C56" s="69" t="s">
        <v>138</v>
      </c>
      <c r="D56" s="69" t="s">
        <v>144</v>
      </c>
      <c r="E56" s="69" t="s">
        <v>472</v>
      </c>
      <c r="F56" s="69" t="s">
        <v>227</v>
      </c>
      <c r="G56" s="67">
        <f t="shared" ref="G56:M56" si="26">G57</f>
        <v>0</v>
      </c>
      <c r="H56" s="67">
        <f t="shared" si="26"/>
        <v>0</v>
      </c>
      <c r="I56" s="67">
        <f t="shared" si="26"/>
        <v>0</v>
      </c>
      <c r="J56" s="67">
        <f t="shared" si="26"/>
        <v>0</v>
      </c>
      <c r="K56" s="67">
        <f t="shared" si="26"/>
        <v>0</v>
      </c>
      <c r="L56" s="67">
        <f t="shared" si="26"/>
        <v>0</v>
      </c>
      <c r="M56" s="67">
        <f t="shared" si="26"/>
        <v>0</v>
      </c>
      <c r="N56" s="67">
        <f t="shared" si="17"/>
        <v>0</v>
      </c>
      <c r="O56" s="67">
        <f t="shared" si="25"/>
        <v>0</v>
      </c>
      <c r="P56" s="67">
        <f t="shared" si="25"/>
        <v>0</v>
      </c>
      <c r="Q56" s="98" t="str">
        <f t="shared" si="3"/>
        <v xml:space="preserve"> </v>
      </c>
    </row>
    <row r="57" spans="1:17" s="102" customFormat="1" ht="15" hidden="1" customHeight="1" x14ac:dyDescent="0.2">
      <c r="A57" s="105" t="s">
        <v>9</v>
      </c>
      <c r="B57" s="70" t="s">
        <v>133</v>
      </c>
      <c r="C57" s="70" t="s">
        <v>138</v>
      </c>
      <c r="D57" s="70" t="s">
        <v>144</v>
      </c>
      <c r="E57" s="70" t="s">
        <v>472</v>
      </c>
      <c r="F57" s="70" t="s">
        <v>230</v>
      </c>
      <c r="G57" s="68">
        <v>0</v>
      </c>
      <c r="H57" s="68"/>
      <c r="I57" s="68"/>
      <c r="J57" s="68"/>
      <c r="K57" s="68"/>
      <c r="L57" s="68"/>
      <c r="M57" s="68"/>
      <c r="N57" s="78">
        <f t="shared" si="17"/>
        <v>0</v>
      </c>
      <c r="O57" s="68">
        <v>0</v>
      </c>
      <c r="P57" s="68">
        <f>O57</f>
        <v>0</v>
      </c>
      <c r="Q57" s="98" t="str">
        <f t="shared" si="3"/>
        <v xml:space="preserve"> </v>
      </c>
    </row>
    <row r="58" spans="1:17" s="102" customFormat="1" ht="42" hidden="1" customHeight="1" x14ac:dyDescent="0.2">
      <c r="A58" s="240" t="s">
        <v>515</v>
      </c>
      <c r="B58" s="69" t="s">
        <v>133</v>
      </c>
      <c r="C58" s="69" t="s">
        <v>138</v>
      </c>
      <c r="D58" s="69" t="s">
        <v>141</v>
      </c>
      <c r="E58" s="69" t="s">
        <v>517</v>
      </c>
      <c r="F58" s="69"/>
      <c r="G58" s="68"/>
      <c r="H58" s="68"/>
      <c r="I58" s="67">
        <f>I59</f>
        <v>0</v>
      </c>
      <c r="J58" s="68"/>
      <c r="K58" s="68"/>
      <c r="L58" s="68"/>
      <c r="M58" s="68"/>
      <c r="N58" s="67">
        <f t="shared" si="17"/>
        <v>0</v>
      </c>
      <c r="O58" s="68">
        <v>0</v>
      </c>
      <c r="P58" s="68">
        <v>0</v>
      </c>
      <c r="Q58" s="98" t="str">
        <f t="shared" si="3"/>
        <v xml:space="preserve"> </v>
      </c>
    </row>
    <row r="59" spans="1:17" s="102" customFormat="1" ht="41.25" hidden="1" customHeight="1" x14ac:dyDescent="0.2">
      <c r="A59" s="240" t="s">
        <v>58</v>
      </c>
      <c r="B59" s="69" t="s">
        <v>133</v>
      </c>
      <c r="C59" s="69" t="s">
        <v>138</v>
      </c>
      <c r="D59" s="69" t="s">
        <v>141</v>
      </c>
      <c r="E59" s="69" t="s">
        <v>517</v>
      </c>
      <c r="F59" s="69" t="s">
        <v>221</v>
      </c>
      <c r="G59" s="68"/>
      <c r="H59" s="68"/>
      <c r="I59" s="67">
        <f>I60</f>
        <v>0</v>
      </c>
      <c r="J59" s="68"/>
      <c r="K59" s="68"/>
      <c r="L59" s="68"/>
      <c r="M59" s="68"/>
      <c r="N59" s="67">
        <f t="shared" si="17"/>
        <v>0</v>
      </c>
      <c r="O59" s="68">
        <v>0</v>
      </c>
      <c r="P59" s="68">
        <v>0</v>
      </c>
      <c r="Q59" s="98" t="str">
        <f t="shared" si="3"/>
        <v xml:space="preserve"> </v>
      </c>
    </row>
    <row r="60" spans="1:17" s="102" customFormat="1" ht="15" hidden="1" customHeight="1" x14ac:dyDescent="0.2">
      <c r="A60" s="95" t="s">
        <v>59</v>
      </c>
      <c r="B60" s="70" t="s">
        <v>133</v>
      </c>
      <c r="C60" s="70" t="s">
        <v>138</v>
      </c>
      <c r="D60" s="70" t="s">
        <v>141</v>
      </c>
      <c r="E60" s="70" t="s">
        <v>517</v>
      </c>
      <c r="F60" s="70" t="s">
        <v>222</v>
      </c>
      <c r="G60" s="68"/>
      <c r="H60" s="68"/>
      <c r="I60" s="68">
        <v>0</v>
      </c>
      <c r="J60" s="68"/>
      <c r="K60" s="68"/>
      <c r="L60" s="68"/>
      <c r="M60" s="68"/>
      <c r="N60" s="68">
        <f>G60+H60+I60+J60+K60+L60+M60</f>
        <v>0</v>
      </c>
      <c r="O60" s="68">
        <v>0</v>
      </c>
      <c r="P60" s="68">
        <v>0</v>
      </c>
      <c r="Q60" s="98" t="str">
        <f t="shared" si="3"/>
        <v xml:space="preserve"> </v>
      </c>
    </row>
    <row r="61" spans="1:17" ht="12.75" customHeight="1" x14ac:dyDescent="0.2">
      <c r="A61" s="93" t="s">
        <v>10</v>
      </c>
      <c r="B61" s="94" t="s">
        <v>133</v>
      </c>
      <c r="C61" s="94" t="s">
        <v>138</v>
      </c>
      <c r="D61" s="94" t="s">
        <v>150</v>
      </c>
      <c r="E61" s="94"/>
      <c r="F61" s="94"/>
      <c r="G61" s="66">
        <f t="shared" ref="G61:P61" si="27">G62+G69</f>
        <v>62082159.789999999</v>
      </c>
      <c r="H61" s="66">
        <f t="shared" si="27"/>
        <v>0</v>
      </c>
      <c r="I61" s="66">
        <f t="shared" si="27"/>
        <v>0</v>
      </c>
      <c r="J61" s="66">
        <f t="shared" si="27"/>
        <v>0</v>
      </c>
      <c r="K61" s="66">
        <f t="shared" si="27"/>
        <v>0</v>
      </c>
      <c r="L61" s="66">
        <f t="shared" si="27"/>
        <v>0</v>
      </c>
      <c r="M61" s="66">
        <f t="shared" si="27"/>
        <v>0</v>
      </c>
      <c r="N61" s="66">
        <f t="shared" si="27"/>
        <v>62082159.789999999</v>
      </c>
      <c r="O61" s="66">
        <f t="shared" si="27"/>
        <v>33070658.48</v>
      </c>
      <c r="P61" s="66">
        <f t="shared" si="27"/>
        <v>29212118.48</v>
      </c>
      <c r="Q61" s="98">
        <f t="shared" si="3"/>
        <v>1</v>
      </c>
    </row>
    <row r="62" spans="1:17" ht="27" customHeight="1" x14ac:dyDescent="0.2">
      <c r="A62" s="93" t="s">
        <v>371</v>
      </c>
      <c r="B62" s="94" t="s">
        <v>133</v>
      </c>
      <c r="C62" s="94" t="s">
        <v>138</v>
      </c>
      <c r="D62" s="94" t="s">
        <v>150</v>
      </c>
      <c r="E62" s="94" t="s">
        <v>423</v>
      </c>
      <c r="F62" s="94"/>
      <c r="G62" s="66">
        <f>G63+G66</f>
        <v>63019</v>
      </c>
      <c r="H62" s="66">
        <f>H63+H66</f>
        <v>0</v>
      </c>
      <c r="I62" s="66">
        <f>I63+I66</f>
        <v>0</v>
      </c>
      <c r="J62" s="66">
        <f>J63+J66</f>
        <v>0</v>
      </c>
      <c r="K62" s="66">
        <f t="shared" ref="K62:P62" si="28">K63+K66</f>
        <v>0</v>
      </c>
      <c r="L62" s="66">
        <f>L63+L66</f>
        <v>0</v>
      </c>
      <c r="M62" s="66">
        <f>M63+M66</f>
        <v>0</v>
      </c>
      <c r="N62" s="66">
        <f t="shared" si="28"/>
        <v>63019</v>
      </c>
      <c r="O62" s="66">
        <f t="shared" si="28"/>
        <v>63019</v>
      </c>
      <c r="P62" s="66">
        <f t="shared" si="28"/>
        <v>63019</v>
      </c>
      <c r="Q62" s="98">
        <f t="shared" si="3"/>
        <v>1</v>
      </c>
    </row>
    <row r="63" spans="1:17" ht="16.5" hidden="1" customHeight="1" x14ac:dyDescent="0.2">
      <c r="A63" s="64" t="s">
        <v>384</v>
      </c>
      <c r="B63" s="69" t="s">
        <v>133</v>
      </c>
      <c r="C63" s="69" t="s">
        <v>138</v>
      </c>
      <c r="D63" s="69" t="s">
        <v>150</v>
      </c>
      <c r="E63" s="69" t="s">
        <v>163</v>
      </c>
      <c r="F63" s="69"/>
      <c r="G63" s="67">
        <f t="shared" ref="G63:P64" si="29">G64</f>
        <v>0</v>
      </c>
      <c r="H63" s="67">
        <f t="shared" si="29"/>
        <v>0</v>
      </c>
      <c r="I63" s="67">
        <f t="shared" si="29"/>
        <v>0</v>
      </c>
      <c r="J63" s="67">
        <f t="shared" si="29"/>
        <v>0</v>
      </c>
      <c r="K63" s="67">
        <f t="shared" si="29"/>
        <v>0</v>
      </c>
      <c r="L63" s="67">
        <f t="shared" si="29"/>
        <v>0</v>
      </c>
      <c r="M63" s="67">
        <f t="shared" si="29"/>
        <v>0</v>
      </c>
      <c r="N63" s="67">
        <f t="shared" si="29"/>
        <v>0</v>
      </c>
      <c r="O63" s="67">
        <f t="shared" si="29"/>
        <v>0</v>
      </c>
      <c r="P63" s="67">
        <f t="shared" si="29"/>
        <v>0</v>
      </c>
      <c r="Q63" s="98" t="str">
        <f t="shared" si="3"/>
        <v xml:space="preserve"> </v>
      </c>
    </row>
    <row r="64" spans="1:17" ht="12.75" hidden="1" customHeight="1" x14ac:dyDescent="0.2">
      <c r="A64" s="64" t="s">
        <v>456</v>
      </c>
      <c r="B64" s="69" t="s">
        <v>133</v>
      </c>
      <c r="C64" s="69" t="s">
        <v>138</v>
      </c>
      <c r="D64" s="69" t="s">
        <v>150</v>
      </c>
      <c r="E64" s="69" t="s">
        <v>163</v>
      </c>
      <c r="F64" s="69" t="s">
        <v>224</v>
      </c>
      <c r="G64" s="67">
        <f t="shared" si="29"/>
        <v>0</v>
      </c>
      <c r="H64" s="67">
        <f t="shared" si="29"/>
        <v>0</v>
      </c>
      <c r="I64" s="67">
        <f t="shared" si="29"/>
        <v>0</v>
      </c>
      <c r="J64" s="67">
        <f t="shared" si="29"/>
        <v>0</v>
      </c>
      <c r="K64" s="67">
        <f t="shared" si="29"/>
        <v>0</v>
      </c>
      <c r="L64" s="67">
        <f t="shared" si="29"/>
        <v>0</v>
      </c>
      <c r="M64" s="67">
        <f t="shared" si="29"/>
        <v>0</v>
      </c>
      <c r="N64" s="67">
        <f t="shared" si="29"/>
        <v>0</v>
      </c>
      <c r="O64" s="67">
        <f t="shared" si="29"/>
        <v>0</v>
      </c>
      <c r="P64" s="67">
        <f t="shared" si="29"/>
        <v>0</v>
      </c>
      <c r="Q64" s="98" t="str">
        <f t="shared" si="3"/>
        <v xml:space="preserve"> </v>
      </c>
    </row>
    <row r="65" spans="1:16370" s="102" customFormat="1" ht="27" hidden="1" customHeight="1" x14ac:dyDescent="0.2">
      <c r="A65" s="95" t="s">
        <v>457</v>
      </c>
      <c r="B65" s="70" t="s">
        <v>133</v>
      </c>
      <c r="C65" s="70" t="s">
        <v>138</v>
      </c>
      <c r="D65" s="70" t="s">
        <v>150</v>
      </c>
      <c r="E65" s="70" t="s">
        <v>163</v>
      </c>
      <c r="F65" s="70" t="s">
        <v>225</v>
      </c>
      <c r="G65" s="68">
        <v>0</v>
      </c>
      <c r="H65" s="68"/>
      <c r="I65" s="68"/>
      <c r="J65" s="68"/>
      <c r="K65" s="68"/>
      <c r="L65" s="68"/>
      <c r="M65" s="68"/>
      <c r="N65" s="68">
        <f t="shared" si="17"/>
        <v>0</v>
      </c>
      <c r="O65" s="68">
        <v>0</v>
      </c>
      <c r="P65" s="68">
        <v>0</v>
      </c>
      <c r="Q65" s="98" t="str">
        <f t="shared" si="3"/>
        <v xml:space="preserve"> </v>
      </c>
    </row>
    <row r="66" spans="1:16370" ht="26.25" customHeight="1" x14ac:dyDescent="0.2">
      <c r="A66" s="64" t="s">
        <v>11</v>
      </c>
      <c r="B66" s="69" t="s">
        <v>133</v>
      </c>
      <c r="C66" s="69" t="s">
        <v>138</v>
      </c>
      <c r="D66" s="69" t="s">
        <v>150</v>
      </c>
      <c r="E66" s="69" t="s">
        <v>402</v>
      </c>
      <c r="F66" s="69"/>
      <c r="G66" s="67">
        <f>G67</f>
        <v>63019</v>
      </c>
      <c r="H66" s="67">
        <f t="shared" ref="H66:M67" si="30">H67</f>
        <v>0</v>
      </c>
      <c r="I66" s="67">
        <f t="shared" si="30"/>
        <v>0</v>
      </c>
      <c r="J66" s="67">
        <f t="shared" si="30"/>
        <v>0</v>
      </c>
      <c r="K66" s="67">
        <f t="shared" si="30"/>
        <v>0</v>
      </c>
      <c r="L66" s="67">
        <f t="shared" si="30"/>
        <v>0</v>
      </c>
      <c r="M66" s="67">
        <f t="shared" si="30"/>
        <v>0</v>
      </c>
      <c r="N66" s="67">
        <f t="shared" si="17"/>
        <v>63019</v>
      </c>
      <c r="O66" s="67">
        <f>O67</f>
        <v>63019</v>
      </c>
      <c r="P66" s="67">
        <f>P67</f>
        <v>63019</v>
      </c>
      <c r="Q66" s="98">
        <f t="shared" si="3"/>
        <v>1</v>
      </c>
    </row>
    <row r="67" spans="1:16370" ht="12.75" customHeight="1" x14ac:dyDescent="0.2">
      <c r="A67" s="64" t="s">
        <v>456</v>
      </c>
      <c r="B67" s="69" t="s">
        <v>133</v>
      </c>
      <c r="C67" s="69" t="s">
        <v>138</v>
      </c>
      <c r="D67" s="69" t="s">
        <v>150</v>
      </c>
      <c r="E67" s="69" t="s">
        <v>402</v>
      </c>
      <c r="F67" s="69" t="s">
        <v>224</v>
      </c>
      <c r="G67" s="67">
        <f>G68</f>
        <v>63019</v>
      </c>
      <c r="H67" s="67">
        <f t="shared" si="30"/>
        <v>0</v>
      </c>
      <c r="I67" s="67">
        <f t="shared" si="30"/>
        <v>0</v>
      </c>
      <c r="J67" s="67">
        <f t="shared" si="30"/>
        <v>0</v>
      </c>
      <c r="K67" s="67">
        <f t="shared" si="30"/>
        <v>0</v>
      </c>
      <c r="L67" s="67">
        <f t="shared" si="30"/>
        <v>0</v>
      </c>
      <c r="M67" s="67">
        <f t="shared" si="30"/>
        <v>0</v>
      </c>
      <c r="N67" s="67">
        <f t="shared" si="17"/>
        <v>63019</v>
      </c>
      <c r="O67" s="67">
        <f>O68</f>
        <v>63019</v>
      </c>
      <c r="P67" s="67">
        <f>P68</f>
        <v>63019</v>
      </c>
      <c r="Q67" s="98">
        <f t="shared" si="3"/>
        <v>1</v>
      </c>
    </row>
    <row r="68" spans="1:16370" s="102" customFormat="1" ht="15.75" customHeight="1" x14ac:dyDescent="0.2">
      <c r="A68" s="95" t="s">
        <v>457</v>
      </c>
      <c r="B68" s="70" t="s">
        <v>133</v>
      </c>
      <c r="C68" s="70" t="s">
        <v>138</v>
      </c>
      <c r="D68" s="70" t="s">
        <v>150</v>
      </c>
      <c r="E68" s="70" t="s">
        <v>402</v>
      </c>
      <c r="F68" s="70" t="s">
        <v>225</v>
      </c>
      <c r="G68" s="68">
        <v>63019</v>
      </c>
      <c r="H68" s="68"/>
      <c r="I68" s="68">
        <v>0</v>
      </c>
      <c r="J68" s="68">
        <v>0</v>
      </c>
      <c r="K68" s="68"/>
      <c r="L68" s="68"/>
      <c r="M68" s="68"/>
      <c r="N68" s="68">
        <f t="shared" si="17"/>
        <v>63019</v>
      </c>
      <c r="O68" s="68">
        <v>63019</v>
      </c>
      <c r="P68" s="68">
        <v>63019</v>
      </c>
      <c r="Q68" s="98">
        <f t="shared" si="3"/>
        <v>1</v>
      </c>
    </row>
    <row r="69" spans="1:16370" s="102" customFormat="1" ht="12.75" customHeight="1" x14ac:dyDescent="0.2">
      <c r="A69" s="93" t="s">
        <v>375</v>
      </c>
      <c r="B69" s="94" t="s">
        <v>133</v>
      </c>
      <c r="C69" s="94" t="s">
        <v>138</v>
      </c>
      <c r="D69" s="94" t="s">
        <v>150</v>
      </c>
      <c r="E69" s="94" t="s">
        <v>372</v>
      </c>
      <c r="F69" s="94"/>
      <c r="G69" s="66">
        <f>G70+G82+G85+G90+G98+G101+G107+G110+G79+G104</f>
        <v>62019140.789999999</v>
      </c>
      <c r="H69" s="66">
        <f>H70+H82+H85+H90+H98+H101+H107+H110+H79+H113</f>
        <v>0</v>
      </c>
      <c r="I69" s="66">
        <f>I70+I82+I85+I90+I98+I101+I107+I110+I79+I113+I93</f>
        <v>0</v>
      </c>
      <c r="J69" s="66">
        <f>J70+J82+J85+J90+J98+J101+J107+J110+J79</f>
        <v>0</v>
      </c>
      <c r="K69" s="66">
        <f>K70+K82+K85+K90+K98+K101+K107+K110+K79</f>
        <v>0</v>
      </c>
      <c r="L69" s="66">
        <f>L70+L82+L85+L90+L98+L101+L107+L110+L79</f>
        <v>0</v>
      </c>
      <c r="M69" s="66">
        <f>M70+M82+M85+M90+M98+M101+M107+M110+M79</f>
        <v>0</v>
      </c>
      <c r="N69" s="66">
        <f>N70+N82+N85+N90+N98+N101+N107+N110+N79+N113+N104+N93</f>
        <v>62019140.789999999</v>
      </c>
      <c r="O69" s="66">
        <f>O70+O82+O85+O90+O98+O101+O107+O110+O79</f>
        <v>33007639.48</v>
      </c>
      <c r="P69" s="66">
        <f>P70+P82+P85+P90+P98+P101+P107+P110+P79</f>
        <v>29149099.48</v>
      </c>
      <c r="Q69" s="98">
        <f t="shared" si="3"/>
        <v>1</v>
      </c>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P69" s="96"/>
      <c r="BQ69" s="96"/>
      <c r="BR69" s="96"/>
      <c r="BS69" s="96"/>
      <c r="BT69" s="96"/>
      <c r="BU69" s="96"/>
      <c r="BV69" s="96"/>
      <c r="BW69" s="96"/>
      <c r="BX69" s="96"/>
      <c r="BY69" s="96"/>
      <c r="BZ69" s="96"/>
      <c r="CA69" s="96"/>
      <c r="CB69" s="96"/>
      <c r="CC69" s="96"/>
      <c r="CD69" s="96"/>
      <c r="CE69" s="96"/>
      <c r="CF69" s="96"/>
      <c r="CG69" s="96"/>
      <c r="CH69" s="96"/>
      <c r="CI69" s="96"/>
      <c r="CJ69" s="96"/>
      <c r="CK69" s="96"/>
      <c r="CL69" s="96"/>
      <c r="CM69" s="96"/>
      <c r="CN69" s="96"/>
      <c r="CO69" s="96"/>
      <c r="CP69" s="96"/>
      <c r="CQ69" s="96"/>
      <c r="CR69" s="96"/>
      <c r="CS69" s="96"/>
      <c r="CT69" s="96"/>
      <c r="CU69" s="96"/>
      <c r="CV69" s="96"/>
      <c r="CW69" s="96"/>
      <c r="CX69" s="96"/>
      <c r="CY69" s="96"/>
      <c r="CZ69" s="96"/>
      <c r="DA69" s="96"/>
      <c r="DB69" s="96"/>
      <c r="DC69" s="96"/>
      <c r="DD69" s="96"/>
      <c r="DE69" s="96"/>
      <c r="DF69" s="96"/>
      <c r="DG69" s="96"/>
      <c r="DH69" s="96"/>
      <c r="DI69" s="96"/>
      <c r="DJ69" s="96"/>
      <c r="DK69" s="96"/>
      <c r="DL69" s="96"/>
      <c r="DM69" s="96"/>
      <c r="DN69" s="96"/>
      <c r="DO69" s="96"/>
      <c r="DP69" s="96"/>
      <c r="DQ69" s="96"/>
      <c r="DR69" s="96"/>
      <c r="DS69" s="96"/>
      <c r="DT69" s="96"/>
      <c r="DU69" s="96"/>
      <c r="DV69" s="96"/>
      <c r="DW69" s="96"/>
      <c r="DX69" s="96"/>
      <c r="DY69" s="96"/>
      <c r="DZ69" s="96"/>
      <c r="EA69" s="96"/>
      <c r="EB69" s="96"/>
      <c r="EC69" s="96"/>
      <c r="ED69" s="96"/>
      <c r="EE69" s="96"/>
      <c r="EF69" s="96"/>
      <c r="EG69" s="96"/>
      <c r="EH69" s="96"/>
      <c r="EI69" s="96"/>
      <c r="EJ69" s="96"/>
      <c r="EK69" s="96"/>
      <c r="EL69" s="96"/>
      <c r="EM69" s="96"/>
      <c r="EN69" s="96"/>
      <c r="EO69" s="96"/>
      <c r="EP69" s="96"/>
      <c r="EQ69" s="96"/>
      <c r="ER69" s="96"/>
      <c r="ES69" s="96"/>
      <c r="ET69" s="96"/>
      <c r="EU69" s="96"/>
      <c r="EV69" s="96"/>
      <c r="EW69" s="96"/>
      <c r="EX69" s="96"/>
      <c r="EY69" s="96"/>
      <c r="EZ69" s="96"/>
      <c r="FA69" s="96"/>
      <c r="FB69" s="96"/>
      <c r="FC69" s="96"/>
      <c r="FD69" s="96"/>
      <c r="FE69" s="96"/>
      <c r="FF69" s="96"/>
      <c r="FG69" s="96"/>
      <c r="FH69" s="96"/>
      <c r="FI69" s="96"/>
      <c r="FJ69" s="96"/>
      <c r="FK69" s="96"/>
      <c r="FL69" s="96"/>
      <c r="FM69" s="96"/>
      <c r="FN69" s="96"/>
      <c r="FO69" s="96"/>
      <c r="FP69" s="96"/>
      <c r="FQ69" s="96"/>
      <c r="FR69" s="96"/>
      <c r="FS69" s="96"/>
      <c r="FT69" s="96"/>
      <c r="FU69" s="96"/>
      <c r="FV69" s="96"/>
      <c r="FW69" s="96"/>
      <c r="FX69" s="96"/>
      <c r="FY69" s="96"/>
      <c r="FZ69" s="96"/>
      <c r="GA69" s="96"/>
      <c r="GB69" s="96"/>
      <c r="GC69" s="96"/>
      <c r="GD69" s="96"/>
      <c r="GE69" s="96"/>
      <c r="GF69" s="96"/>
      <c r="GG69" s="96"/>
      <c r="GH69" s="96"/>
      <c r="GI69" s="96"/>
      <c r="GJ69" s="96"/>
      <c r="GK69" s="96"/>
      <c r="GL69" s="96"/>
      <c r="GM69" s="96"/>
      <c r="GN69" s="96"/>
      <c r="GO69" s="96"/>
      <c r="GP69" s="96"/>
      <c r="GQ69" s="96"/>
      <c r="GR69" s="96"/>
      <c r="GS69" s="96"/>
      <c r="GT69" s="96"/>
      <c r="GU69" s="96"/>
      <c r="GV69" s="96"/>
      <c r="GW69" s="96"/>
      <c r="GX69" s="96"/>
      <c r="GY69" s="96"/>
      <c r="GZ69" s="96"/>
      <c r="HA69" s="96"/>
      <c r="HB69" s="96"/>
      <c r="HC69" s="96"/>
      <c r="HD69" s="96"/>
      <c r="HE69" s="96"/>
      <c r="HF69" s="96"/>
      <c r="HG69" s="96"/>
      <c r="HH69" s="96"/>
      <c r="HI69" s="96"/>
      <c r="HJ69" s="96"/>
      <c r="HK69" s="96"/>
      <c r="HL69" s="96"/>
      <c r="HM69" s="96"/>
      <c r="HN69" s="96"/>
      <c r="HO69" s="96"/>
      <c r="HP69" s="96"/>
      <c r="HQ69" s="96"/>
      <c r="HR69" s="96"/>
      <c r="HS69" s="96"/>
      <c r="HT69" s="96"/>
      <c r="HU69" s="96"/>
      <c r="HV69" s="96"/>
      <c r="HW69" s="96"/>
      <c r="HX69" s="96"/>
      <c r="HY69" s="96"/>
      <c r="HZ69" s="96"/>
      <c r="IA69" s="96"/>
      <c r="IB69" s="96"/>
      <c r="IC69" s="96"/>
      <c r="ID69" s="96"/>
      <c r="IE69" s="96"/>
      <c r="IF69" s="96"/>
      <c r="IG69" s="96"/>
      <c r="IH69" s="96"/>
      <c r="II69" s="96"/>
      <c r="IJ69" s="96"/>
      <c r="IK69" s="96"/>
      <c r="IL69" s="96"/>
      <c r="IM69" s="96"/>
      <c r="IN69" s="96"/>
      <c r="IO69" s="96"/>
      <c r="IP69" s="96"/>
      <c r="IQ69" s="96"/>
      <c r="IR69" s="96"/>
      <c r="IS69" s="96"/>
      <c r="IT69" s="96"/>
      <c r="IU69" s="96"/>
      <c r="IV69" s="96"/>
      <c r="IW69" s="96"/>
      <c r="IX69" s="96"/>
      <c r="IY69" s="96"/>
      <c r="IZ69" s="96"/>
      <c r="JA69" s="96"/>
      <c r="JB69" s="96"/>
      <c r="JC69" s="96"/>
      <c r="JD69" s="96"/>
      <c r="JE69" s="96"/>
      <c r="JF69" s="96"/>
      <c r="JG69" s="96"/>
      <c r="JH69" s="96"/>
      <c r="JI69" s="96"/>
      <c r="JJ69" s="96"/>
      <c r="JK69" s="96"/>
      <c r="JL69" s="96"/>
      <c r="JM69" s="96"/>
      <c r="JN69" s="96"/>
      <c r="JO69" s="96"/>
      <c r="JP69" s="96"/>
      <c r="JQ69" s="96"/>
      <c r="JR69" s="96"/>
      <c r="JS69" s="96"/>
      <c r="JT69" s="96"/>
      <c r="JU69" s="96"/>
      <c r="JV69" s="96"/>
      <c r="JW69" s="96"/>
      <c r="JX69" s="96"/>
      <c r="JY69" s="96"/>
      <c r="JZ69" s="96"/>
      <c r="KA69" s="96"/>
      <c r="KB69" s="96"/>
      <c r="KC69" s="96"/>
      <c r="KD69" s="96"/>
      <c r="KE69" s="96"/>
      <c r="KF69" s="96"/>
      <c r="KG69" s="96"/>
      <c r="KH69" s="96"/>
      <c r="KI69" s="96"/>
      <c r="KJ69" s="96"/>
      <c r="KK69" s="96"/>
      <c r="KL69" s="96"/>
      <c r="KM69" s="96"/>
      <c r="KN69" s="96"/>
      <c r="KO69" s="96"/>
      <c r="KP69" s="96"/>
      <c r="KQ69" s="96"/>
      <c r="KR69" s="96"/>
      <c r="KS69" s="96"/>
      <c r="KT69" s="96"/>
      <c r="KU69" s="96"/>
      <c r="KV69" s="96"/>
      <c r="KW69" s="96"/>
      <c r="KX69" s="96"/>
      <c r="KY69" s="96"/>
      <c r="KZ69" s="96"/>
      <c r="LA69" s="96"/>
      <c r="LB69" s="96"/>
      <c r="LC69" s="96"/>
      <c r="LD69" s="96"/>
      <c r="LE69" s="96"/>
      <c r="LF69" s="96"/>
      <c r="LG69" s="96"/>
      <c r="LH69" s="96"/>
      <c r="LI69" s="96"/>
      <c r="LJ69" s="96"/>
      <c r="LK69" s="96"/>
      <c r="LL69" s="96"/>
      <c r="LM69" s="96"/>
      <c r="LN69" s="96"/>
      <c r="LO69" s="96"/>
      <c r="LP69" s="96"/>
      <c r="LQ69" s="96"/>
      <c r="LR69" s="96"/>
      <c r="LS69" s="96"/>
      <c r="LT69" s="96"/>
      <c r="LU69" s="96"/>
      <c r="LV69" s="96"/>
      <c r="LW69" s="96"/>
      <c r="LX69" s="96"/>
      <c r="LY69" s="96"/>
      <c r="LZ69" s="96"/>
      <c r="MA69" s="96"/>
      <c r="MB69" s="96"/>
      <c r="MC69" s="96"/>
      <c r="MD69" s="96"/>
      <c r="ME69" s="96"/>
      <c r="MF69" s="96"/>
      <c r="MG69" s="96"/>
      <c r="MH69" s="96"/>
      <c r="MI69" s="96"/>
      <c r="MJ69" s="96"/>
      <c r="MK69" s="96"/>
      <c r="ML69" s="96"/>
      <c r="MM69" s="96"/>
      <c r="MN69" s="96"/>
      <c r="MO69" s="96"/>
      <c r="MP69" s="96"/>
      <c r="MQ69" s="96"/>
      <c r="MR69" s="96"/>
      <c r="MS69" s="96"/>
      <c r="MT69" s="96"/>
      <c r="MU69" s="96"/>
      <c r="MV69" s="96"/>
      <c r="MW69" s="96"/>
      <c r="MX69" s="96"/>
      <c r="MY69" s="96"/>
      <c r="MZ69" s="96"/>
      <c r="NA69" s="96"/>
      <c r="NB69" s="96"/>
      <c r="NC69" s="96"/>
      <c r="ND69" s="96"/>
      <c r="NE69" s="96"/>
      <c r="NF69" s="96"/>
      <c r="NG69" s="96"/>
      <c r="NH69" s="96"/>
      <c r="NI69" s="96"/>
      <c r="NJ69" s="96"/>
      <c r="NK69" s="96"/>
      <c r="NL69" s="96"/>
      <c r="NM69" s="96"/>
      <c r="NN69" s="96"/>
      <c r="NO69" s="96"/>
      <c r="NP69" s="96"/>
      <c r="NQ69" s="96"/>
      <c r="NR69" s="96"/>
      <c r="NS69" s="96"/>
      <c r="NT69" s="96"/>
      <c r="NU69" s="96"/>
      <c r="NV69" s="96"/>
      <c r="NW69" s="96"/>
      <c r="NX69" s="96"/>
      <c r="NY69" s="96"/>
      <c r="NZ69" s="96"/>
      <c r="OA69" s="96"/>
      <c r="OB69" s="96"/>
      <c r="OC69" s="96"/>
      <c r="OD69" s="96"/>
      <c r="OE69" s="96"/>
      <c r="OF69" s="96"/>
      <c r="OG69" s="96"/>
      <c r="OH69" s="96"/>
      <c r="OI69" s="96"/>
      <c r="OJ69" s="96"/>
      <c r="OK69" s="96"/>
      <c r="OL69" s="96"/>
      <c r="OM69" s="96"/>
      <c r="ON69" s="96"/>
      <c r="OO69" s="96"/>
      <c r="OP69" s="96"/>
      <c r="OQ69" s="96"/>
      <c r="OR69" s="96"/>
      <c r="OS69" s="96"/>
      <c r="OT69" s="96"/>
      <c r="OU69" s="96"/>
      <c r="OV69" s="96"/>
      <c r="OW69" s="96"/>
      <c r="OX69" s="96"/>
      <c r="OY69" s="96"/>
      <c r="OZ69" s="96"/>
      <c r="PA69" s="96"/>
      <c r="PB69" s="96"/>
      <c r="PC69" s="96"/>
      <c r="PD69" s="96"/>
      <c r="PE69" s="96"/>
      <c r="PF69" s="96"/>
      <c r="PG69" s="96"/>
      <c r="PH69" s="96"/>
      <c r="PI69" s="96"/>
      <c r="PJ69" s="96"/>
      <c r="PK69" s="96"/>
      <c r="PL69" s="96"/>
      <c r="PM69" s="96"/>
      <c r="PN69" s="96"/>
      <c r="PO69" s="96"/>
      <c r="PP69" s="96"/>
      <c r="PQ69" s="96"/>
      <c r="PR69" s="96"/>
      <c r="PS69" s="96"/>
      <c r="PT69" s="96"/>
      <c r="PU69" s="96"/>
      <c r="PV69" s="96"/>
      <c r="PW69" s="96"/>
      <c r="PX69" s="96"/>
      <c r="PY69" s="96"/>
      <c r="PZ69" s="96"/>
      <c r="QA69" s="96"/>
      <c r="QB69" s="96"/>
      <c r="QC69" s="96"/>
      <c r="QD69" s="96"/>
      <c r="QE69" s="96"/>
      <c r="QF69" s="96"/>
      <c r="QG69" s="96"/>
      <c r="QH69" s="96"/>
      <c r="QI69" s="96"/>
      <c r="QJ69" s="96"/>
      <c r="QK69" s="96"/>
      <c r="QL69" s="96"/>
      <c r="QM69" s="96"/>
      <c r="QN69" s="96"/>
      <c r="QO69" s="96"/>
      <c r="QP69" s="96"/>
      <c r="QQ69" s="96"/>
      <c r="QR69" s="96"/>
      <c r="QS69" s="96"/>
      <c r="QT69" s="96"/>
      <c r="QU69" s="96"/>
      <c r="QV69" s="96"/>
      <c r="QW69" s="96"/>
      <c r="QX69" s="96"/>
      <c r="QY69" s="96"/>
      <c r="QZ69" s="96"/>
      <c r="RA69" s="96"/>
      <c r="RB69" s="96"/>
      <c r="RC69" s="96"/>
      <c r="RD69" s="96"/>
      <c r="RE69" s="96"/>
      <c r="RF69" s="96"/>
      <c r="RG69" s="96"/>
      <c r="RH69" s="96"/>
      <c r="RI69" s="96"/>
      <c r="RJ69" s="96"/>
      <c r="RK69" s="96"/>
      <c r="RL69" s="96"/>
      <c r="RM69" s="96"/>
      <c r="RN69" s="96"/>
      <c r="RO69" s="96"/>
      <c r="RP69" s="96"/>
      <c r="RQ69" s="96"/>
      <c r="RR69" s="96"/>
      <c r="RS69" s="96"/>
      <c r="RT69" s="96"/>
      <c r="RU69" s="96"/>
      <c r="RV69" s="96"/>
      <c r="RW69" s="96"/>
      <c r="RX69" s="96"/>
      <c r="RY69" s="96"/>
      <c r="RZ69" s="96"/>
      <c r="SA69" s="96"/>
      <c r="SB69" s="96"/>
      <c r="SC69" s="96"/>
      <c r="SD69" s="96"/>
      <c r="SE69" s="96"/>
      <c r="SF69" s="96"/>
      <c r="SG69" s="96"/>
      <c r="SH69" s="96"/>
      <c r="SI69" s="96"/>
      <c r="SJ69" s="96"/>
      <c r="SK69" s="96"/>
      <c r="SL69" s="96"/>
      <c r="SM69" s="96"/>
      <c r="SN69" s="96"/>
      <c r="SO69" s="96"/>
      <c r="SP69" s="96"/>
      <c r="SQ69" s="96"/>
      <c r="SR69" s="96"/>
      <c r="SS69" s="96"/>
      <c r="ST69" s="96"/>
      <c r="SU69" s="96"/>
      <c r="SV69" s="96"/>
      <c r="SW69" s="96"/>
      <c r="SX69" s="96"/>
      <c r="SY69" s="96"/>
      <c r="SZ69" s="96"/>
      <c r="TA69" s="96"/>
      <c r="TB69" s="96"/>
      <c r="TC69" s="96"/>
      <c r="TD69" s="96"/>
      <c r="TE69" s="96"/>
      <c r="TF69" s="96"/>
      <c r="TG69" s="96"/>
      <c r="TH69" s="96"/>
      <c r="TI69" s="96"/>
      <c r="TJ69" s="96"/>
      <c r="TK69" s="96"/>
      <c r="TL69" s="96"/>
      <c r="TM69" s="96"/>
      <c r="TN69" s="96"/>
      <c r="TO69" s="96"/>
      <c r="TP69" s="96"/>
      <c r="TQ69" s="96"/>
      <c r="TR69" s="96"/>
      <c r="TS69" s="96"/>
      <c r="TT69" s="96"/>
      <c r="TU69" s="96"/>
      <c r="TV69" s="96"/>
      <c r="TW69" s="96"/>
      <c r="TX69" s="96"/>
      <c r="TY69" s="96"/>
      <c r="TZ69" s="96"/>
      <c r="UA69" s="96"/>
      <c r="UB69" s="96"/>
      <c r="UC69" s="96"/>
      <c r="UD69" s="96"/>
      <c r="UE69" s="96"/>
      <c r="UF69" s="96"/>
      <c r="UG69" s="96"/>
      <c r="UH69" s="96"/>
      <c r="UI69" s="96"/>
      <c r="UJ69" s="96"/>
      <c r="UK69" s="96"/>
      <c r="UL69" s="96"/>
      <c r="UM69" s="96"/>
      <c r="UN69" s="96"/>
      <c r="UO69" s="96"/>
      <c r="UP69" s="96"/>
      <c r="UQ69" s="96"/>
      <c r="UR69" s="96"/>
      <c r="US69" s="96"/>
      <c r="UT69" s="96"/>
      <c r="UU69" s="96"/>
      <c r="UV69" s="96"/>
      <c r="UW69" s="96"/>
      <c r="UX69" s="96"/>
      <c r="UY69" s="96"/>
      <c r="UZ69" s="96"/>
      <c r="VA69" s="96"/>
      <c r="VB69" s="96"/>
      <c r="VC69" s="96"/>
      <c r="VD69" s="96"/>
      <c r="VE69" s="96"/>
      <c r="VF69" s="96"/>
      <c r="VG69" s="96"/>
      <c r="VH69" s="96"/>
      <c r="VI69" s="96"/>
      <c r="VJ69" s="96"/>
      <c r="VK69" s="96"/>
      <c r="VL69" s="96"/>
      <c r="VM69" s="96"/>
      <c r="VN69" s="96"/>
      <c r="VO69" s="96"/>
      <c r="VP69" s="96"/>
      <c r="VQ69" s="96"/>
      <c r="VR69" s="96"/>
      <c r="VS69" s="96"/>
      <c r="VT69" s="96"/>
      <c r="VU69" s="96"/>
      <c r="VV69" s="96"/>
      <c r="VW69" s="96"/>
      <c r="VX69" s="96"/>
      <c r="VY69" s="96"/>
      <c r="VZ69" s="96"/>
      <c r="WA69" s="96"/>
      <c r="WB69" s="96"/>
      <c r="WC69" s="96"/>
      <c r="WD69" s="96"/>
      <c r="WE69" s="96"/>
      <c r="WF69" s="96"/>
      <c r="WG69" s="96"/>
      <c r="WH69" s="96"/>
      <c r="WI69" s="96"/>
      <c r="WJ69" s="96"/>
      <c r="WK69" s="96"/>
      <c r="WL69" s="96"/>
      <c r="WM69" s="96"/>
      <c r="WN69" s="96"/>
      <c r="WO69" s="96"/>
      <c r="WP69" s="96"/>
      <c r="WQ69" s="96"/>
      <c r="WR69" s="96"/>
      <c r="WS69" s="96"/>
      <c r="WT69" s="96"/>
      <c r="WU69" s="96"/>
      <c r="WV69" s="96"/>
      <c r="WW69" s="96"/>
      <c r="WX69" s="96"/>
      <c r="WY69" s="96"/>
      <c r="WZ69" s="96"/>
      <c r="XA69" s="96"/>
      <c r="XB69" s="96"/>
      <c r="XC69" s="96"/>
      <c r="XD69" s="96"/>
      <c r="XE69" s="96"/>
      <c r="XF69" s="96"/>
      <c r="XG69" s="96"/>
      <c r="XH69" s="96"/>
      <c r="XI69" s="96"/>
      <c r="XJ69" s="96"/>
      <c r="XK69" s="96"/>
      <c r="XL69" s="96"/>
      <c r="XM69" s="96"/>
      <c r="XN69" s="96"/>
      <c r="XO69" s="96"/>
      <c r="XP69" s="96"/>
      <c r="XQ69" s="96"/>
      <c r="XR69" s="96"/>
      <c r="XS69" s="96"/>
      <c r="XT69" s="96"/>
      <c r="XU69" s="96"/>
      <c r="XV69" s="96"/>
      <c r="XW69" s="96"/>
      <c r="XX69" s="96"/>
      <c r="XY69" s="96"/>
      <c r="XZ69" s="96"/>
      <c r="YA69" s="96"/>
      <c r="YB69" s="96"/>
      <c r="YC69" s="96"/>
      <c r="YD69" s="96"/>
      <c r="YE69" s="96"/>
      <c r="YF69" s="96"/>
      <c r="YG69" s="96"/>
      <c r="YH69" s="96"/>
      <c r="YI69" s="96"/>
      <c r="YJ69" s="96"/>
      <c r="YK69" s="96"/>
      <c r="YL69" s="96"/>
      <c r="YM69" s="96"/>
      <c r="YN69" s="96"/>
      <c r="YO69" s="96"/>
      <c r="YP69" s="96"/>
      <c r="YQ69" s="96"/>
      <c r="YR69" s="96"/>
      <c r="YS69" s="96"/>
      <c r="YT69" s="96"/>
      <c r="YU69" s="96"/>
      <c r="YV69" s="96"/>
      <c r="YW69" s="96"/>
      <c r="YX69" s="96"/>
      <c r="YY69" s="96"/>
      <c r="YZ69" s="96"/>
      <c r="ZA69" s="96"/>
      <c r="ZB69" s="96"/>
      <c r="ZC69" s="96"/>
      <c r="ZD69" s="96"/>
      <c r="ZE69" s="96"/>
      <c r="ZF69" s="96"/>
      <c r="ZG69" s="96"/>
      <c r="ZH69" s="96"/>
      <c r="ZI69" s="96"/>
      <c r="ZJ69" s="96"/>
      <c r="ZK69" s="96"/>
      <c r="ZL69" s="96"/>
      <c r="ZM69" s="96"/>
      <c r="ZN69" s="96"/>
      <c r="ZO69" s="96"/>
      <c r="ZP69" s="96"/>
      <c r="ZQ69" s="96"/>
      <c r="ZR69" s="96"/>
      <c r="ZS69" s="96"/>
      <c r="ZT69" s="96"/>
      <c r="ZU69" s="96"/>
      <c r="ZV69" s="96"/>
      <c r="ZW69" s="96"/>
      <c r="ZX69" s="96"/>
      <c r="ZY69" s="96"/>
      <c r="ZZ69" s="96"/>
      <c r="AAA69" s="96"/>
      <c r="AAB69" s="96"/>
      <c r="AAC69" s="96"/>
      <c r="AAD69" s="96"/>
      <c r="AAE69" s="96"/>
      <c r="AAF69" s="96"/>
      <c r="AAG69" s="96"/>
      <c r="AAH69" s="96"/>
      <c r="AAI69" s="96"/>
      <c r="AAJ69" s="96"/>
      <c r="AAK69" s="96"/>
      <c r="AAL69" s="96"/>
      <c r="AAM69" s="96"/>
      <c r="AAN69" s="96"/>
      <c r="AAO69" s="96"/>
      <c r="AAP69" s="96"/>
      <c r="AAQ69" s="96"/>
      <c r="AAR69" s="96"/>
      <c r="AAS69" s="96"/>
      <c r="AAT69" s="96"/>
      <c r="AAU69" s="96"/>
      <c r="AAV69" s="96"/>
      <c r="AAW69" s="96"/>
      <c r="AAX69" s="96"/>
      <c r="AAY69" s="96"/>
      <c r="AAZ69" s="96"/>
      <c r="ABA69" s="96"/>
      <c r="ABB69" s="96"/>
      <c r="ABC69" s="96"/>
      <c r="ABD69" s="96"/>
      <c r="ABE69" s="96"/>
      <c r="ABF69" s="96"/>
      <c r="ABG69" s="96"/>
      <c r="ABH69" s="96"/>
      <c r="ABI69" s="96"/>
      <c r="ABJ69" s="96"/>
      <c r="ABK69" s="96"/>
      <c r="ABL69" s="96"/>
      <c r="ABM69" s="96"/>
      <c r="ABN69" s="96"/>
      <c r="ABO69" s="96"/>
      <c r="ABP69" s="96"/>
      <c r="ABQ69" s="96"/>
      <c r="ABR69" s="96"/>
      <c r="ABS69" s="96"/>
      <c r="ABT69" s="96"/>
      <c r="ABU69" s="96"/>
      <c r="ABV69" s="96"/>
      <c r="ABW69" s="96"/>
      <c r="ABX69" s="96"/>
      <c r="ABY69" s="96"/>
      <c r="ABZ69" s="96"/>
      <c r="ACA69" s="96"/>
      <c r="ACB69" s="96"/>
      <c r="ACC69" s="96"/>
      <c r="ACD69" s="96"/>
      <c r="ACE69" s="96"/>
      <c r="ACF69" s="96"/>
      <c r="ACG69" s="96"/>
      <c r="ACH69" s="96"/>
      <c r="ACI69" s="96"/>
      <c r="ACJ69" s="96"/>
      <c r="ACK69" s="96"/>
      <c r="ACL69" s="96"/>
      <c r="ACM69" s="96"/>
      <c r="ACN69" s="96"/>
      <c r="ACO69" s="96"/>
      <c r="ACP69" s="96"/>
      <c r="ACQ69" s="96"/>
      <c r="ACR69" s="96"/>
      <c r="ACS69" s="96"/>
      <c r="ACT69" s="96"/>
      <c r="ACU69" s="96"/>
      <c r="ACV69" s="96"/>
      <c r="ACW69" s="96"/>
      <c r="ACX69" s="96"/>
      <c r="ACY69" s="96"/>
      <c r="ACZ69" s="96"/>
      <c r="ADA69" s="96"/>
      <c r="ADB69" s="96"/>
      <c r="ADC69" s="96"/>
      <c r="ADD69" s="96"/>
      <c r="ADE69" s="96"/>
      <c r="ADF69" s="96"/>
      <c r="ADG69" s="96"/>
      <c r="ADH69" s="96"/>
      <c r="ADI69" s="96"/>
      <c r="ADJ69" s="96"/>
      <c r="ADK69" s="96"/>
      <c r="ADL69" s="96"/>
      <c r="ADM69" s="96"/>
      <c r="ADN69" s="96"/>
      <c r="ADO69" s="96"/>
      <c r="ADP69" s="96"/>
      <c r="ADQ69" s="96"/>
      <c r="ADR69" s="96"/>
      <c r="ADS69" s="96"/>
      <c r="ADT69" s="96"/>
      <c r="ADU69" s="96"/>
      <c r="ADV69" s="96"/>
      <c r="ADW69" s="96"/>
      <c r="ADX69" s="96"/>
      <c r="ADY69" s="96"/>
      <c r="ADZ69" s="96"/>
      <c r="AEA69" s="96"/>
      <c r="AEB69" s="96"/>
      <c r="AEC69" s="96"/>
      <c r="AED69" s="96"/>
      <c r="AEE69" s="96"/>
      <c r="AEF69" s="96"/>
      <c r="AEG69" s="96"/>
      <c r="AEH69" s="96"/>
      <c r="AEI69" s="96"/>
      <c r="AEJ69" s="96"/>
      <c r="AEK69" s="96"/>
      <c r="AEL69" s="96"/>
      <c r="AEM69" s="96"/>
      <c r="AEN69" s="96"/>
      <c r="AEO69" s="96"/>
      <c r="AEP69" s="96"/>
      <c r="AEQ69" s="96"/>
      <c r="AER69" s="96"/>
      <c r="AES69" s="96"/>
      <c r="AET69" s="96"/>
      <c r="AEU69" s="96"/>
      <c r="AEV69" s="96"/>
      <c r="AEW69" s="96"/>
      <c r="AEX69" s="96"/>
      <c r="AEY69" s="96"/>
      <c r="AEZ69" s="96"/>
      <c r="AFA69" s="96"/>
      <c r="AFB69" s="96"/>
      <c r="AFC69" s="96"/>
      <c r="AFD69" s="96"/>
      <c r="AFE69" s="96"/>
      <c r="AFF69" s="96"/>
      <c r="AFG69" s="96"/>
      <c r="AFH69" s="96"/>
      <c r="AFI69" s="96"/>
      <c r="AFJ69" s="96"/>
      <c r="AFK69" s="96"/>
      <c r="AFL69" s="96"/>
      <c r="AFM69" s="96"/>
      <c r="AFN69" s="96"/>
      <c r="AFO69" s="96"/>
      <c r="AFP69" s="96"/>
      <c r="AFQ69" s="96"/>
      <c r="AFR69" s="96"/>
      <c r="AFS69" s="96"/>
      <c r="AFT69" s="96"/>
      <c r="AFU69" s="96"/>
      <c r="AFV69" s="96"/>
      <c r="AFW69" s="96"/>
      <c r="AFX69" s="96"/>
      <c r="AFY69" s="96"/>
      <c r="AFZ69" s="96"/>
      <c r="AGA69" s="96"/>
      <c r="AGB69" s="96"/>
      <c r="AGC69" s="96"/>
      <c r="AGD69" s="96"/>
      <c r="AGE69" s="96"/>
      <c r="AGF69" s="96"/>
      <c r="AGG69" s="96"/>
      <c r="AGH69" s="96"/>
      <c r="AGI69" s="96"/>
      <c r="AGJ69" s="96"/>
      <c r="AGK69" s="96"/>
      <c r="AGL69" s="96"/>
      <c r="AGM69" s="96"/>
      <c r="AGN69" s="96"/>
      <c r="AGO69" s="96"/>
      <c r="AGP69" s="96"/>
      <c r="AGQ69" s="96"/>
      <c r="AGR69" s="96"/>
      <c r="AGS69" s="96"/>
      <c r="AGT69" s="96"/>
      <c r="AGU69" s="96"/>
      <c r="AGV69" s="96"/>
      <c r="AGW69" s="96"/>
      <c r="AGX69" s="96"/>
      <c r="AGY69" s="96"/>
      <c r="AGZ69" s="96"/>
      <c r="AHA69" s="96"/>
      <c r="AHB69" s="96"/>
      <c r="AHC69" s="96"/>
      <c r="AHD69" s="96"/>
      <c r="AHE69" s="96"/>
      <c r="AHF69" s="96"/>
      <c r="AHG69" s="96"/>
      <c r="AHH69" s="96"/>
      <c r="AHI69" s="96"/>
      <c r="AHJ69" s="96"/>
      <c r="AHK69" s="96"/>
      <c r="AHL69" s="96"/>
      <c r="AHM69" s="96"/>
      <c r="AHN69" s="96"/>
      <c r="AHO69" s="96"/>
      <c r="AHP69" s="96"/>
      <c r="AHQ69" s="96"/>
      <c r="AHR69" s="96"/>
      <c r="AHS69" s="96"/>
      <c r="AHT69" s="96"/>
      <c r="AHU69" s="96"/>
      <c r="AHV69" s="96"/>
      <c r="AHW69" s="96"/>
      <c r="AHX69" s="96"/>
      <c r="AHY69" s="96"/>
      <c r="AHZ69" s="96"/>
      <c r="AIA69" s="96"/>
      <c r="AIB69" s="96"/>
      <c r="AIC69" s="96"/>
      <c r="AID69" s="96"/>
      <c r="AIE69" s="96"/>
      <c r="AIF69" s="96"/>
      <c r="AIG69" s="96"/>
      <c r="AIH69" s="96"/>
      <c r="AII69" s="96"/>
      <c r="AIJ69" s="96"/>
      <c r="AIK69" s="96"/>
      <c r="AIL69" s="96"/>
      <c r="AIM69" s="96"/>
      <c r="AIN69" s="96"/>
      <c r="AIO69" s="96"/>
      <c r="AIP69" s="96"/>
      <c r="AIQ69" s="96"/>
      <c r="AIR69" s="96"/>
      <c r="AIS69" s="96"/>
      <c r="AIT69" s="96"/>
      <c r="AIU69" s="96"/>
      <c r="AIV69" s="96"/>
      <c r="AIW69" s="96"/>
      <c r="AIX69" s="96"/>
      <c r="AIY69" s="96"/>
      <c r="AIZ69" s="96"/>
      <c r="AJA69" s="96"/>
      <c r="AJB69" s="96"/>
      <c r="AJC69" s="96"/>
      <c r="AJD69" s="96"/>
      <c r="AJE69" s="96"/>
      <c r="AJF69" s="96"/>
      <c r="AJG69" s="96"/>
      <c r="AJH69" s="96"/>
      <c r="AJI69" s="96"/>
      <c r="AJJ69" s="96"/>
      <c r="AJK69" s="96"/>
      <c r="AJL69" s="96"/>
      <c r="AJM69" s="96"/>
      <c r="AJN69" s="96"/>
      <c r="AJO69" s="96"/>
      <c r="AJP69" s="96"/>
      <c r="AJQ69" s="96"/>
      <c r="AJR69" s="96"/>
      <c r="AJS69" s="96"/>
      <c r="AJT69" s="96"/>
      <c r="AJU69" s="96"/>
      <c r="AJV69" s="96"/>
      <c r="AJW69" s="96"/>
      <c r="AJX69" s="96"/>
      <c r="AJY69" s="96"/>
      <c r="AJZ69" s="96"/>
      <c r="AKA69" s="96"/>
      <c r="AKB69" s="96"/>
      <c r="AKC69" s="96"/>
      <c r="AKD69" s="96"/>
      <c r="AKE69" s="96"/>
      <c r="AKF69" s="96"/>
      <c r="AKG69" s="96"/>
      <c r="AKH69" s="96"/>
      <c r="AKI69" s="96"/>
      <c r="AKJ69" s="96"/>
      <c r="AKK69" s="96"/>
      <c r="AKL69" s="96"/>
      <c r="AKM69" s="96"/>
      <c r="AKN69" s="96"/>
      <c r="AKO69" s="96"/>
      <c r="AKP69" s="96"/>
      <c r="AKQ69" s="96"/>
      <c r="AKR69" s="96"/>
      <c r="AKS69" s="96"/>
      <c r="AKT69" s="96"/>
      <c r="AKU69" s="96"/>
      <c r="AKV69" s="96"/>
      <c r="AKW69" s="96"/>
      <c r="AKX69" s="96"/>
      <c r="AKY69" s="96"/>
      <c r="AKZ69" s="96"/>
      <c r="ALA69" s="96"/>
      <c r="ALB69" s="96"/>
      <c r="ALC69" s="96"/>
      <c r="ALD69" s="96"/>
      <c r="ALE69" s="96"/>
      <c r="ALF69" s="96"/>
      <c r="ALG69" s="96"/>
      <c r="ALH69" s="96"/>
      <c r="ALI69" s="96"/>
      <c r="ALJ69" s="96"/>
      <c r="ALK69" s="96"/>
      <c r="ALL69" s="96"/>
      <c r="ALM69" s="96"/>
      <c r="ALN69" s="96"/>
      <c r="ALO69" s="96"/>
      <c r="ALP69" s="96"/>
      <c r="ALQ69" s="96"/>
      <c r="ALR69" s="96"/>
      <c r="ALS69" s="96"/>
      <c r="ALT69" s="96"/>
      <c r="ALU69" s="96"/>
      <c r="ALV69" s="96"/>
      <c r="ALW69" s="96"/>
      <c r="ALX69" s="96"/>
      <c r="ALY69" s="96"/>
      <c r="ALZ69" s="96"/>
      <c r="AMA69" s="96"/>
      <c r="AMB69" s="96"/>
      <c r="AMC69" s="96"/>
      <c r="AMD69" s="96"/>
      <c r="AME69" s="96"/>
      <c r="AMF69" s="96"/>
      <c r="AMG69" s="96"/>
      <c r="AMH69" s="96"/>
      <c r="AMI69" s="96"/>
      <c r="AMJ69" s="96"/>
      <c r="AMK69" s="96"/>
      <c r="AML69" s="96"/>
      <c r="AMM69" s="96"/>
      <c r="AMN69" s="96"/>
      <c r="AMO69" s="96"/>
      <c r="AMP69" s="96"/>
      <c r="AMQ69" s="96"/>
      <c r="AMR69" s="96"/>
      <c r="AMS69" s="96"/>
      <c r="AMT69" s="96"/>
      <c r="AMU69" s="96"/>
      <c r="AMV69" s="96"/>
      <c r="AMW69" s="96"/>
      <c r="AMX69" s="96"/>
      <c r="AMY69" s="96"/>
      <c r="AMZ69" s="96"/>
      <c r="ANA69" s="96"/>
      <c r="ANB69" s="96"/>
      <c r="ANC69" s="96"/>
      <c r="AND69" s="96"/>
      <c r="ANE69" s="96"/>
      <c r="ANF69" s="96"/>
      <c r="ANG69" s="96"/>
      <c r="ANH69" s="96"/>
      <c r="ANI69" s="96"/>
      <c r="ANJ69" s="96"/>
      <c r="ANK69" s="96"/>
      <c r="ANL69" s="96"/>
      <c r="ANM69" s="96"/>
      <c r="ANN69" s="96"/>
      <c r="ANO69" s="96"/>
      <c r="ANP69" s="96"/>
      <c r="ANQ69" s="96"/>
      <c r="ANR69" s="96"/>
      <c r="ANS69" s="96"/>
      <c r="ANT69" s="96"/>
      <c r="ANU69" s="96"/>
      <c r="ANV69" s="96"/>
      <c r="ANW69" s="96"/>
      <c r="ANX69" s="96"/>
      <c r="ANY69" s="96"/>
      <c r="ANZ69" s="96"/>
      <c r="AOA69" s="96"/>
      <c r="AOB69" s="96"/>
      <c r="AOC69" s="96"/>
      <c r="AOD69" s="96"/>
      <c r="AOE69" s="96"/>
      <c r="AOF69" s="96"/>
      <c r="AOG69" s="96"/>
      <c r="AOH69" s="96"/>
      <c r="AOI69" s="96"/>
      <c r="AOJ69" s="96"/>
      <c r="AOK69" s="96"/>
      <c r="AOL69" s="96"/>
      <c r="AOM69" s="96"/>
      <c r="AON69" s="96"/>
      <c r="AOO69" s="96"/>
      <c r="AOP69" s="96"/>
      <c r="AOQ69" s="96"/>
      <c r="AOR69" s="96"/>
      <c r="AOS69" s="96"/>
      <c r="AOT69" s="96"/>
      <c r="AOU69" s="96"/>
      <c r="AOV69" s="96"/>
      <c r="AOW69" s="96"/>
      <c r="AOX69" s="96"/>
      <c r="AOY69" s="96"/>
      <c r="AOZ69" s="96"/>
      <c r="APA69" s="96"/>
      <c r="APB69" s="96"/>
      <c r="APC69" s="96"/>
      <c r="APD69" s="96"/>
      <c r="APE69" s="96"/>
      <c r="APF69" s="96"/>
      <c r="APG69" s="96"/>
      <c r="APH69" s="96"/>
      <c r="API69" s="96"/>
      <c r="APJ69" s="96"/>
      <c r="APK69" s="96"/>
      <c r="APL69" s="96"/>
      <c r="APM69" s="96"/>
      <c r="APN69" s="96"/>
      <c r="APO69" s="96"/>
      <c r="APP69" s="96"/>
      <c r="APQ69" s="96"/>
      <c r="APR69" s="96"/>
      <c r="APS69" s="96"/>
      <c r="APT69" s="96"/>
      <c r="APU69" s="96"/>
      <c r="APV69" s="96"/>
      <c r="APW69" s="96"/>
      <c r="APX69" s="96"/>
      <c r="APY69" s="96"/>
      <c r="APZ69" s="96"/>
      <c r="AQA69" s="96"/>
      <c r="AQB69" s="96"/>
      <c r="AQC69" s="96"/>
      <c r="AQD69" s="96"/>
      <c r="AQE69" s="96"/>
      <c r="AQF69" s="96"/>
      <c r="AQG69" s="96"/>
      <c r="AQH69" s="96"/>
      <c r="AQI69" s="96"/>
      <c r="AQJ69" s="96"/>
      <c r="AQK69" s="96"/>
      <c r="AQL69" s="96"/>
      <c r="AQM69" s="96"/>
      <c r="AQN69" s="96"/>
      <c r="AQO69" s="96"/>
      <c r="AQP69" s="96"/>
      <c r="AQQ69" s="96"/>
      <c r="AQR69" s="96"/>
      <c r="AQS69" s="96"/>
      <c r="AQT69" s="96"/>
      <c r="AQU69" s="96"/>
      <c r="AQV69" s="96"/>
      <c r="AQW69" s="96"/>
      <c r="AQX69" s="96"/>
      <c r="AQY69" s="96"/>
      <c r="AQZ69" s="96"/>
      <c r="ARA69" s="96"/>
      <c r="ARB69" s="96"/>
      <c r="ARC69" s="96"/>
      <c r="ARD69" s="96"/>
      <c r="ARE69" s="96"/>
      <c r="ARF69" s="96"/>
      <c r="ARG69" s="96"/>
      <c r="ARH69" s="96"/>
      <c r="ARI69" s="96"/>
      <c r="ARJ69" s="96"/>
      <c r="ARK69" s="96"/>
      <c r="ARL69" s="96"/>
      <c r="ARM69" s="96"/>
      <c r="ARN69" s="96"/>
      <c r="ARO69" s="96"/>
      <c r="ARP69" s="96"/>
      <c r="ARQ69" s="96"/>
      <c r="ARR69" s="96"/>
      <c r="ARS69" s="96"/>
      <c r="ART69" s="96"/>
      <c r="ARU69" s="96"/>
      <c r="ARV69" s="96"/>
      <c r="ARW69" s="96"/>
      <c r="ARX69" s="96"/>
      <c r="ARY69" s="96"/>
      <c r="ARZ69" s="96"/>
      <c r="ASA69" s="96"/>
      <c r="ASB69" s="96"/>
      <c r="ASC69" s="96"/>
      <c r="ASD69" s="96"/>
      <c r="ASE69" s="96"/>
      <c r="ASF69" s="96"/>
      <c r="ASG69" s="96"/>
      <c r="ASH69" s="96"/>
      <c r="ASI69" s="96"/>
      <c r="ASJ69" s="96"/>
      <c r="ASK69" s="96"/>
      <c r="ASL69" s="96"/>
      <c r="ASM69" s="96"/>
      <c r="ASN69" s="96"/>
      <c r="ASO69" s="96"/>
      <c r="ASP69" s="96"/>
      <c r="ASQ69" s="96"/>
      <c r="ASR69" s="96"/>
      <c r="ASS69" s="96"/>
      <c r="AST69" s="96"/>
      <c r="ASU69" s="96"/>
      <c r="ASV69" s="96"/>
      <c r="ASW69" s="96"/>
      <c r="ASX69" s="96"/>
      <c r="ASY69" s="96"/>
      <c r="ASZ69" s="96"/>
      <c r="ATA69" s="96"/>
      <c r="ATB69" s="96"/>
      <c r="ATC69" s="96"/>
      <c r="ATD69" s="96"/>
      <c r="ATE69" s="96"/>
      <c r="ATF69" s="96"/>
      <c r="ATG69" s="96"/>
      <c r="ATH69" s="96"/>
      <c r="ATI69" s="96"/>
      <c r="ATJ69" s="96"/>
      <c r="ATK69" s="96"/>
      <c r="ATL69" s="96"/>
      <c r="ATM69" s="96"/>
      <c r="ATN69" s="96"/>
      <c r="ATO69" s="96"/>
      <c r="ATP69" s="96"/>
      <c r="ATQ69" s="96"/>
      <c r="ATR69" s="96"/>
      <c r="ATS69" s="96"/>
      <c r="ATT69" s="96"/>
      <c r="ATU69" s="96"/>
      <c r="ATV69" s="96"/>
      <c r="ATW69" s="96"/>
      <c r="ATX69" s="96"/>
      <c r="ATY69" s="96"/>
      <c r="ATZ69" s="96"/>
      <c r="AUA69" s="96"/>
      <c r="AUB69" s="96"/>
      <c r="AUC69" s="96"/>
      <c r="AUD69" s="96"/>
      <c r="AUE69" s="96"/>
      <c r="AUF69" s="96"/>
      <c r="AUG69" s="96"/>
      <c r="AUH69" s="96"/>
      <c r="AUI69" s="96"/>
      <c r="AUJ69" s="96"/>
      <c r="AUK69" s="96"/>
      <c r="AUL69" s="96"/>
      <c r="AUM69" s="96"/>
      <c r="AUN69" s="96"/>
      <c r="AUO69" s="96"/>
      <c r="AUP69" s="96"/>
      <c r="AUQ69" s="96"/>
      <c r="AUR69" s="96"/>
      <c r="AUS69" s="96"/>
      <c r="AUT69" s="96"/>
      <c r="AUU69" s="96"/>
      <c r="AUV69" s="96"/>
      <c r="AUW69" s="96"/>
      <c r="AUX69" s="96"/>
      <c r="AUY69" s="96"/>
      <c r="AUZ69" s="96"/>
      <c r="AVA69" s="96"/>
      <c r="AVB69" s="96"/>
      <c r="AVC69" s="96"/>
      <c r="AVD69" s="96"/>
      <c r="AVE69" s="96"/>
      <c r="AVF69" s="96"/>
      <c r="AVG69" s="96"/>
      <c r="AVH69" s="96"/>
      <c r="AVI69" s="96"/>
      <c r="AVJ69" s="96"/>
      <c r="AVK69" s="96"/>
      <c r="AVL69" s="96"/>
      <c r="AVM69" s="96"/>
      <c r="AVN69" s="96"/>
      <c r="AVO69" s="96"/>
      <c r="AVP69" s="96"/>
      <c r="AVQ69" s="96"/>
      <c r="AVR69" s="96"/>
      <c r="AVS69" s="96"/>
      <c r="AVT69" s="96"/>
      <c r="AVU69" s="96"/>
      <c r="AVV69" s="96"/>
      <c r="AVW69" s="96"/>
      <c r="AVX69" s="96"/>
      <c r="AVY69" s="96"/>
      <c r="AVZ69" s="96"/>
      <c r="AWA69" s="96"/>
      <c r="AWB69" s="96"/>
      <c r="AWC69" s="96"/>
      <c r="AWD69" s="96"/>
      <c r="AWE69" s="96"/>
      <c r="AWF69" s="96"/>
      <c r="AWG69" s="96"/>
      <c r="AWH69" s="96"/>
      <c r="AWI69" s="96"/>
      <c r="AWJ69" s="96"/>
      <c r="AWK69" s="96"/>
      <c r="AWL69" s="96"/>
      <c r="AWM69" s="96"/>
      <c r="AWN69" s="96"/>
      <c r="AWO69" s="96"/>
      <c r="AWP69" s="96"/>
      <c r="AWQ69" s="96"/>
      <c r="AWR69" s="96"/>
      <c r="AWS69" s="96"/>
      <c r="AWT69" s="96"/>
      <c r="AWU69" s="96"/>
      <c r="AWV69" s="96"/>
      <c r="AWW69" s="96"/>
      <c r="AWX69" s="96"/>
      <c r="AWY69" s="96"/>
      <c r="AWZ69" s="96"/>
      <c r="AXA69" s="96"/>
      <c r="AXB69" s="96"/>
      <c r="AXC69" s="96"/>
      <c r="AXD69" s="96"/>
      <c r="AXE69" s="96"/>
      <c r="AXF69" s="96"/>
      <c r="AXG69" s="96"/>
      <c r="AXH69" s="96"/>
      <c r="AXI69" s="96"/>
      <c r="AXJ69" s="96"/>
      <c r="AXK69" s="96"/>
      <c r="AXL69" s="96"/>
      <c r="AXM69" s="96"/>
      <c r="AXN69" s="96"/>
      <c r="AXO69" s="96"/>
      <c r="AXP69" s="96"/>
      <c r="AXQ69" s="96"/>
      <c r="AXR69" s="96"/>
      <c r="AXS69" s="96"/>
      <c r="AXT69" s="96"/>
      <c r="AXU69" s="96"/>
      <c r="AXV69" s="96"/>
      <c r="AXW69" s="96"/>
      <c r="AXX69" s="96"/>
      <c r="AXY69" s="96"/>
      <c r="AXZ69" s="96"/>
      <c r="AYA69" s="96"/>
      <c r="AYB69" s="96"/>
      <c r="AYC69" s="96"/>
      <c r="AYD69" s="96"/>
      <c r="AYE69" s="96"/>
      <c r="AYF69" s="96"/>
      <c r="AYG69" s="96"/>
      <c r="AYH69" s="96"/>
      <c r="AYI69" s="96"/>
      <c r="AYJ69" s="96"/>
      <c r="AYK69" s="96"/>
      <c r="AYL69" s="96"/>
      <c r="AYM69" s="96"/>
      <c r="AYN69" s="96"/>
      <c r="AYO69" s="96"/>
      <c r="AYP69" s="96"/>
      <c r="AYQ69" s="96"/>
      <c r="AYR69" s="96"/>
      <c r="AYS69" s="96"/>
      <c r="AYT69" s="96"/>
      <c r="AYU69" s="96"/>
      <c r="AYV69" s="96"/>
      <c r="AYW69" s="96"/>
      <c r="AYX69" s="96"/>
      <c r="AYY69" s="96"/>
      <c r="AYZ69" s="96"/>
      <c r="AZA69" s="96"/>
      <c r="AZB69" s="96"/>
      <c r="AZC69" s="96"/>
      <c r="AZD69" s="96"/>
      <c r="AZE69" s="96"/>
      <c r="AZF69" s="96"/>
      <c r="AZG69" s="96"/>
      <c r="AZH69" s="96"/>
      <c r="AZI69" s="96"/>
      <c r="AZJ69" s="96"/>
      <c r="AZK69" s="96"/>
      <c r="AZL69" s="96"/>
      <c r="AZM69" s="96"/>
      <c r="AZN69" s="96"/>
      <c r="AZO69" s="96"/>
      <c r="AZP69" s="96"/>
      <c r="AZQ69" s="96"/>
      <c r="AZR69" s="96"/>
      <c r="AZS69" s="96"/>
      <c r="AZT69" s="96"/>
      <c r="AZU69" s="96"/>
      <c r="AZV69" s="96"/>
      <c r="AZW69" s="96"/>
      <c r="AZX69" s="96"/>
      <c r="AZY69" s="96"/>
      <c r="AZZ69" s="96"/>
      <c r="BAA69" s="96"/>
      <c r="BAB69" s="96"/>
      <c r="BAC69" s="96"/>
      <c r="BAD69" s="96"/>
      <c r="BAE69" s="96"/>
      <c r="BAF69" s="96"/>
      <c r="BAG69" s="96"/>
      <c r="BAH69" s="96"/>
      <c r="BAI69" s="96"/>
      <c r="BAJ69" s="96"/>
      <c r="BAK69" s="96"/>
      <c r="BAL69" s="96"/>
      <c r="BAM69" s="96"/>
      <c r="BAN69" s="96"/>
      <c r="BAO69" s="96"/>
      <c r="BAP69" s="96"/>
      <c r="BAQ69" s="96"/>
      <c r="BAR69" s="96"/>
      <c r="BAS69" s="96"/>
      <c r="BAT69" s="96"/>
      <c r="BAU69" s="96"/>
      <c r="BAV69" s="96"/>
      <c r="BAW69" s="96"/>
      <c r="BAX69" s="96"/>
      <c r="BAY69" s="96"/>
      <c r="BAZ69" s="96"/>
      <c r="BBA69" s="96"/>
      <c r="BBB69" s="96"/>
      <c r="BBC69" s="96"/>
      <c r="BBD69" s="96"/>
      <c r="BBE69" s="96"/>
      <c r="BBF69" s="96"/>
      <c r="BBG69" s="96"/>
      <c r="BBH69" s="96"/>
      <c r="BBI69" s="96"/>
      <c r="BBJ69" s="96"/>
      <c r="BBK69" s="96"/>
      <c r="BBL69" s="96"/>
      <c r="BBM69" s="96"/>
      <c r="BBN69" s="96"/>
      <c r="BBO69" s="96"/>
      <c r="BBP69" s="96"/>
      <c r="BBQ69" s="96"/>
      <c r="BBR69" s="96"/>
      <c r="BBS69" s="96"/>
      <c r="BBT69" s="96"/>
      <c r="BBU69" s="96"/>
      <c r="BBV69" s="96"/>
      <c r="BBW69" s="96"/>
      <c r="BBX69" s="96"/>
      <c r="BBY69" s="96"/>
      <c r="BBZ69" s="96"/>
      <c r="BCA69" s="96"/>
      <c r="BCB69" s="96"/>
      <c r="BCC69" s="96"/>
      <c r="BCD69" s="96"/>
      <c r="BCE69" s="96"/>
      <c r="BCF69" s="96"/>
      <c r="BCG69" s="96"/>
      <c r="BCH69" s="96"/>
      <c r="BCI69" s="96"/>
      <c r="BCJ69" s="96"/>
      <c r="BCK69" s="96"/>
      <c r="BCL69" s="96"/>
      <c r="BCM69" s="96"/>
      <c r="BCN69" s="96"/>
      <c r="BCO69" s="96"/>
      <c r="BCP69" s="96"/>
      <c r="BCQ69" s="96"/>
      <c r="BCR69" s="96"/>
      <c r="BCS69" s="96"/>
      <c r="BCT69" s="96"/>
      <c r="BCU69" s="96"/>
      <c r="BCV69" s="96"/>
      <c r="BCW69" s="96"/>
      <c r="BCX69" s="96"/>
      <c r="BCY69" s="96"/>
      <c r="BCZ69" s="96"/>
      <c r="BDA69" s="96"/>
      <c r="BDB69" s="96"/>
      <c r="BDC69" s="96"/>
      <c r="BDD69" s="96"/>
      <c r="BDE69" s="96"/>
      <c r="BDF69" s="96"/>
      <c r="BDG69" s="96"/>
      <c r="BDH69" s="96"/>
      <c r="BDI69" s="96"/>
      <c r="BDJ69" s="96"/>
      <c r="BDK69" s="96"/>
      <c r="BDL69" s="96"/>
      <c r="BDM69" s="96"/>
      <c r="BDN69" s="96"/>
      <c r="BDO69" s="96"/>
      <c r="BDP69" s="96"/>
      <c r="BDQ69" s="96"/>
      <c r="BDR69" s="96"/>
      <c r="BDS69" s="96"/>
      <c r="BDT69" s="96"/>
      <c r="BDU69" s="96"/>
      <c r="BDV69" s="96"/>
      <c r="BDW69" s="96"/>
      <c r="BDX69" s="96"/>
      <c r="BDY69" s="96"/>
      <c r="BDZ69" s="96"/>
      <c r="BEA69" s="96"/>
      <c r="BEB69" s="96"/>
      <c r="BEC69" s="96"/>
      <c r="BED69" s="96"/>
      <c r="BEE69" s="96"/>
      <c r="BEF69" s="96"/>
      <c r="BEG69" s="96"/>
      <c r="BEH69" s="96"/>
      <c r="BEI69" s="96"/>
      <c r="BEJ69" s="96"/>
      <c r="BEK69" s="96"/>
      <c r="BEL69" s="96"/>
      <c r="BEM69" s="96"/>
      <c r="BEN69" s="96"/>
      <c r="BEO69" s="96"/>
      <c r="BEP69" s="96"/>
      <c r="BEQ69" s="96"/>
      <c r="BER69" s="96"/>
      <c r="BES69" s="96"/>
      <c r="BET69" s="96"/>
      <c r="BEU69" s="96"/>
      <c r="BEV69" s="96"/>
      <c r="BEW69" s="96"/>
      <c r="BEX69" s="96"/>
      <c r="BEY69" s="96"/>
      <c r="BEZ69" s="96"/>
      <c r="BFA69" s="96"/>
      <c r="BFB69" s="96"/>
      <c r="BFC69" s="96"/>
      <c r="BFD69" s="96"/>
      <c r="BFE69" s="96"/>
      <c r="BFF69" s="96"/>
      <c r="BFG69" s="96"/>
      <c r="BFH69" s="96"/>
      <c r="BFI69" s="96"/>
      <c r="BFJ69" s="96"/>
      <c r="BFK69" s="96"/>
      <c r="BFL69" s="96"/>
      <c r="BFM69" s="96"/>
      <c r="BFN69" s="96"/>
      <c r="BFO69" s="96"/>
      <c r="BFP69" s="96"/>
      <c r="BFQ69" s="96"/>
      <c r="BFR69" s="96"/>
      <c r="BFS69" s="96"/>
      <c r="BFT69" s="96"/>
      <c r="BFU69" s="96"/>
      <c r="BFV69" s="96"/>
      <c r="BFW69" s="96"/>
      <c r="BFX69" s="96"/>
      <c r="BFY69" s="96"/>
      <c r="BFZ69" s="96"/>
      <c r="BGA69" s="96"/>
      <c r="BGB69" s="96"/>
      <c r="BGC69" s="96"/>
      <c r="BGD69" s="96"/>
      <c r="BGE69" s="96"/>
      <c r="BGF69" s="96"/>
      <c r="BGG69" s="96"/>
      <c r="BGH69" s="96"/>
      <c r="BGI69" s="96"/>
      <c r="BGJ69" s="96"/>
      <c r="BGK69" s="96"/>
      <c r="BGL69" s="96"/>
      <c r="BGM69" s="96"/>
      <c r="BGN69" s="96"/>
      <c r="BGO69" s="96"/>
      <c r="BGP69" s="96"/>
      <c r="BGQ69" s="96"/>
      <c r="BGR69" s="96"/>
      <c r="BGS69" s="96"/>
      <c r="BGT69" s="96"/>
      <c r="BGU69" s="96"/>
      <c r="BGV69" s="96"/>
      <c r="BGW69" s="96"/>
      <c r="BGX69" s="96"/>
      <c r="BGY69" s="96"/>
      <c r="BGZ69" s="96"/>
      <c r="BHA69" s="96"/>
      <c r="BHB69" s="96"/>
      <c r="BHC69" s="96"/>
      <c r="BHD69" s="96"/>
      <c r="BHE69" s="96"/>
      <c r="BHF69" s="96"/>
      <c r="BHG69" s="96"/>
      <c r="BHH69" s="96"/>
      <c r="BHI69" s="96"/>
      <c r="BHJ69" s="96"/>
      <c r="BHK69" s="96"/>
      <c r="BHL69" s="96"/>
      <c r="BHM69" s="96"/>
      <c r="BHN69" s="96"/>
      <c r="BHO69" s="96"/>
      <c r="BHP69" s="96"/>
      <c r="BHQ69" s="96"/>
      <c r="BHR69" s="96"/>
      <c r="BHS69" s="96"/>
      <c r="BHT69" s="96"/>
      <c r="BHU69" s="96"/>
      <c r="BHV69" s="96"/>
      <c r="BHW69" s="96"/>
      <c r="BHX69" s="96"/>
      <c r="BHY69" s="96"/>
      <c r="BHZ69" s="96"/>
      <c r="BIA69" s="96"/>
      <c r="BIB69" s="96"/>
      <c r="BIC69" s="96"/>
      <c r="BID69" s="96"/>
      <c r="BIE69" s="96"/>
      <c r="BIF69" s="96"/>
      <c r="BIG69" s="96"/>
      <c r="BIH69" s="96"/>
      <c r="BII69" s="96"/>
      <c r="BIJ69" s="96"/>
      <c r="BIK69" s="96"/>
      <c r="BIL69" s="96"/>
      <c r="BIM69" s="96"/>
      <c r="BIN69" s="96"/>
      <c r="BIO69" s="96"/>
      <c r="BIP69" s="96"/>
      <c r="BIQ69" s="96"/>
      <c r="BIR69" s="96"/>
      <c r="BIS69" s="96"/>
      <c r="BIT69" s="96"/>
      <c r="BIU69" s="96"/>
      <c r="BIV69" s="96"/>
      <c r="BIW69" s="96"/>
      <c r="BIX69" s="96"/>
      <c r="BIY69" s="96"/>
      <c r="BIZ69" s="96"/>
      <c r="BJA69" s="96"/>
      <c r="BJB69" s="96"/>
      <c r="BJC69" s="96"/>
      <c r="BJD69" s="96"/>
      <c r="BJE69" s="96"/>
      <c r="BJF69" s="96"/>
      <c r="BJG69" s="96"/>
      <c r="BJH69" s="96"/>
      <c r="BJI69" s="96"/>
      <c r="BJJ69" s="96"/>
      <c r="BJK69" s="96"/>
      <c r="BJL69" s="96"/>
      <c r="BJM69" s="96"/>
      <c r="BJN69" s="96"/>
      <c r="BJO69" s="96"/>
      <c r="BJP69" s="96"/>
      <c r="BJQ69" s="96"/>
      <c r="BJR69" s="96"/>
      <c r="BJS69" s="96"/>
      <c r="BJT69" s="96"/>
      <c r="BJU69" s="96"/>
      <c r="BJV69" s="96"/>
      <c r="BJW69" s="96"/>
      <c r="BJX69" s="96"/>
      <c r="BJY69" s="96"/>
      <c r="BJZ69" s="96"/>
      <c r="BKA69" s="96"/>
      <c r="BKB69" s="96"/>
      <c r="BKC69" s="96"/>
      <c r="BKD69" s="96"/>
      <c r="BKE69" s="96"/>
      <c r="BKF69" s="96"/>
      <c r="BKG69" s="96"/>
      <c r="BKH69" s="96"/>
      <c r="BKI69" s="96"/>
      <c r="BKJ69" s="96"/>
      <c r="BKK69" s="96"/>
      <c r="BKL69" s="96"/>
      <c r="BKM69" s="96"/>
      <c r="BKN69" s="96"/>
      <c r="BKO69" s="96"/>
      <c r="BKP69" s="96"/>
      <c r="BKQ69" s="96"/>
      <c r="BKR69" s="96"/>
      <c r="BKS69" s="96"/>
      <c r="BKT69" s="96"/>
      <c r="BKU69" s="96"/>
      <c r="BKV69" s="96"/>
      <c r="BKW69" s="96"/>
      <c r="BKX69" s="96"/>
      <c r="BKY69" s="96"/>
      <c r="BKZ69" s="96"/>
      <c r="BLA69" s="96"/>
      <c r="BLB69" s="96"/>
      <c r="BLC69" s="96"/>
      <c r="BLD69" s="96"/>
      <c r="BLE69" s="96"/>
      <c r="BLF69" s="96"/>
      <c r="BLG69" s="96"/>
      <c r="BLH69" s="96"/>
      <c r="BLI69" s="96"/>
      <c r="BLJ69" s="96"/>
      <c r="BLK69" s="96"/>
      <c r="BLL69" s="96"/>
      <c r="BLM69" s="96"/>
      <c r="BLN69" s="96"/>
      <c r="BLO69" s="96"/>
      <c r="BLP69" s="96"/>
      <c r="BLQ69" s="96"/>
      <c r="BLR69" s="96"/>
      <c r="BLS69" s="96"/>
      <c r="BLT69" s="96"/>
      <c r="BLU69" s="96"/>
      <c r="BLV69" s="96"/>
      <c r="BLW69" s="96"/>
      <c r="BLX69" s="96"/>
      <c r="BLY69" s="96"/>
      <c r="BLZ69" s="96"/>
      <c r="BMA69" s="96"/>
      <c r="BMB69" s="96"/>
      <c r="BMC69" s="96"/>
      <c r="BMD69" s="96"/>
      <c r="BME69" s="96"/>
      <c r="BMF69" s="96"/>
      <c r="BMG69" s="96"/>
      <c r="BMH69" s="96"/>
      <c r="BMI69" s="96"/>
      <c r="BMJ69" s="96"/>
      <c r="BMK69" s="96"/>
      <c r="BML69" s="96"/>
      <c r="BMM69" s="96"/>
      <c r="BMN69" s="96"/>
      <c r="BMO69" s="96"/>
      <c r="BMP69" s="96"/>
      <c r="BMQ69" s="96"/>
      <c r="BMR69" s="96"/>
      <c r="BMS69" s="96"/>
      <c r="BMT69" s="96"/>
      <c r="BMU69" s="96"/>
      <c r="BMV69" s="96"/>
      <c r="BMW69" s="96"/>
      <c r="BMX69" s="96"/>
      <c r="BMY69" s="96"/>
      <c r="BMZ69" s="96"/>
      <c r="BNA69" s="96"/>
      <c r="BNB69" s="96"/>
      <c r="BNC69" s="96"/>
      <c r="BND69" s="96"/>
      <c r="BNE69" s="96"/>
      <c r="BNF69" s="96"/>
      <c r="BNG69" s="96"/>
      <c r="BNH69" s="96"/>
      <c r="BNI69" s="96"/>
      <c r="BNJ69" s="96"/>
      <c r="BNK69" s="96"/>
      <c r="BNL69" s="96"/>
      <c r="BNM69" s="96"/>
      <c r="BNN69" s="96"/>
      <c r="BNO69" s="96"/>
      <c r="BNP69" s="96"/>
      <c r="BNQ69" s="96"/>
      <c r="BNR69" s="96"/>
      <c r="BNS69" s="96"/>
      <c r="BNT69" s="96"/>
      <c r="BNU69" s="96"/>
      <c r="BNV69" s="96"/>
      <c r="BNW69" s="96"/>
      <c r="BNX69" s="96"/>
      <c r="BNY69" s="96"/>
      <c r="BNZ69" s="96"/>
      <c r="BOA69" s="96"/>
      <c r="BOB69" s="96"/>
      <c r="BOC69" s="96"/>
      <c r="BOD69" s="96"/>
      <c r="BOE69" s="96"/>
      <c r="BOF69" s="96"/>
      <c r="BOG69" s="96"/>
      <c r="BOH69" s="96"/>
      <c r="BOI69" s="96"/>
      <c r="BOJ69" s="96"/>
      <c r="BOK69" s="96"/>
      <c r="BOL69" s="96"/>
      <c r="BOM69" s="96"/>
      <c r="BON69" s="96"/>
      <c r="BOO69" s="96"/>
      <c r="BOP69" s="96"/>
      <c r="BOQ69" s="96"/>
      <c r="BOR69" s="96"/>
      <c r="BOS69" s="96"/>
      <c r="BOT69" s="96"/>
      <c r="BOU69" s="96"/>
      <c r="BOV69" s="96"/>
      <c r="BOW69" s="96"/>
      <c r="BOX69" s="96"/>
      <c r="BOY69" s="96"/>
      <c r="BOZ69" s="96"/>
      <c r="BPA69" s="96"/>
      <c r="BPB69" s="96"/>
      <c r="BPC69" s="96"/>
      <c r="BPD69" s="96"/>
      <c r="BPE69" s="96"/>
      <c r="BPF69" s="96"/>
      <c r="BPG69" s="96"/>
      <c r="BPH69" s="96"/>
      <c r="BPI69" s="96"/>
      <c r="BPJ69" s="96"/>
      <c r="BPK69" s="96"/>
      <c r="BPL69" s="96"/>
      <c r="BPM69" s="96"/>
      <c r="BPN69" s="96"/>
      <c r="BPO69" s="96"/>
      <c r="BPP69" s="96"/>
      <c r="BPQ69" s="96"/>
      <c r="BPR69" s="96"/>
      <c r="BPS69" s="96"/>
      <c r="BPT69" s="96"/>
      <c r="BPU69" s="96"/>
      <c r="BPV69" s="96"/>
      <c r="BPW69" s="96"/>
      <c r="BPX69" s="96"/>
      <c r="BPY69" s="96"/>
      <c r="BPZ69" s="96"/>
      <c r="BQA69" s="96"/>
      <c r="BQB69" s="96"/>
      <c r="BQC69" s="96"/>
      <c r="BQD69" s="96"/>
      <c r="BQE69" s="96"/>
      <c r="BQF69" s="96"/>
      <c r="BQG69" s="96"/>
      <c r="BQH69" s="96"/>
      <c r="BQI69" s="96"/>
      <c r="BQJ69" s="96"/>
      <c r="BQK69" s="96"/>
      <c r="BQL69" s="96"/>
      <c r="BQM69" s="96"/>
      <c r="BQN69" s="96"/>
      <c r="BQO69" s="96"/>
      <c r="BQP69" s="96"/>
      <c r="BQQ69" s="96"/>
      <c r="BQR69" s="96"/>
      <c r="BQS69" s="96"/>
      <c r="BQT69" s="96"/>
      <c r="BQU69" s="96"/>
      <c r="BQV69" s="96"/>
      <c r="BQW69" s="96"/>
      <c r="BQX69" s="96"/>
      <c r="BQY69" s="96"/>
      <c r="BQZ69" s="96"/>
      <c r="BRA69" s="96"/>
      <c r="BRB69" s="96"/>
      <c r="BRC69" s="96"/>
      <c r="BRD69" s="96"/>
      <c r="BRE69" s="96"/>
      <c r="BRF69" s="96"/>
      <c r="BRG69" s="96"/>
      <c r="BRH69" s="96"/>
      <c r="BRI69" s="96"/>
      <c r="BRJ69" s="96"/>
      <c r="BRK69" s="96"/>
      <c r="BRL69" s="96"/>
      <c r="BRM69" s="96"/>
      <c r="BRN69" s="96"/>
      <c r="BRO69" s="96"/>
      <c r="BRP69" s="96"/>
      <c r="BRQ69" s="96"/>
      <c r="BRR69" s="96"/>
      <c r="BRS69" s="96"/>
      <c r="BRT69" s="96"/>
      <c r="BRU69" s="96"/>
      <c r="BRV69" s="96"/>
      <c r="BRW69" s="96"/>
      <c r="BRX69" s="96"/>
      <c r="BRY69" s="96"/>
      <c r="BRZ69" s="96"/>
      <c r="BSA69" s="96"/>
      <c r="BSB69" s="96"/>
      <c r="BSC69" s="96"/>
      <c r="BSD69" s="96"/>
      <c r="BSE69" s="96"/>
      <c r="BSF69" s="96"/>
      <c r="BSG69" s="96"/>
      <c r="BSH69" s="96"/>
      <c r="BSI69" s="96"/>
      <c r="BSJ69" s="96"/>
      <c r="BSK69" s="96"/>
      <c r="BSL69" s="96"/>
      <c r="BSM69" s="96"/>
      <c r="BSN69" s="96"/>
      <c r="BSO69" s="96"/>
      <c r="BSP69" s="96"/>
      <c r="BSQ69" s="96"/>
      <c r="BSR69" s="96"/>
      <c r="BSS69" s="96"/>
      <c r="BST69" s="96"/>
      <c r="BSU69" s="96"/>
      <c r="BSV69" s="96"/>
      <c r="BSW69" s="96"/>
      <c r="BSX69" s="96"/>
      <c r="BSY69" s="96"/>
      <c r="BSZ69" s="96"/>
      <c r="BTA69" s="96"/>
      <c r="BTB69" s="96"/>
      <c r="BTC69" s="96"/>
      <c r="BTD69" s="96"/>
      <c r="BTE69" s="96"/>
      <c r="BTF69" s="96"/>
      <c r="BTG69" s="96"/>
      <c r="BTH69" s="96"/>
      <c r="BTI69" s="96"/>
      <c r="BTJ69" s="96"/>
      <c r="BTK69" s="96"/>
      <c r="BTL69" s="96"/>
      <c r="BTM69" s="96"/>
      <c r="BTN69" s="96"/>
      <c r="BTO69" s="96"/>
      <c r="BTP69" s="96"/>
      <c r="BTQ69" s="96"/>
      <c r="BTR69" s="96"/>
      <c r="BTS69" s="96"/>
      <c r="BTT69" s="96"/>
      <c r="BTU69" s="96"/>
      <c r="BTV69" s="96"/>
      <c r="BTW69" s="96"/>
      <c r="BTX69" s="96"/>
      <c r="BTY69" s="96"/>
      <c r="BTZ69" s="96"/>
      <c r="BUA69" s="96"/>
      <c r="BUB69" s="96"/>
      <c r="BUC69" s="96"/>
      <c r="BUD69" s="96"/>
      <c r="BUE69" s="96"/>
      <c r="BUF69" s="96"/>
      <c r="BUG69" s="96"/>
      <c r="BUH69" s="96"/>
      <c r="BUI69" s="96"/>
      <c r="BUJ69" s="96"/>
      <c r="BUK69" s="96"/>
      <c r="BUL69" s="96"/>
      <c r="BUM69" s="96"/>
      <c r="BUN69" s="96"/>
      <c r="BUO69" s="96"/>
      <c r="BUP69" s="96"/>
      <c r="BUQ69" s="96"/>
      <c r="BUR69" s="96"/>
      <c r="BUS69" s="96"/>
      <c r="BUT69" s="96"/>
      <c r="BUU69" s="96"/>
      <c r="BUV69" s="96"/>
      <c r="BUW69" s="96"/>
      <c r="BUX69" s="96"/>
      <c r="BUY69" s="96"/>
      <c r="BUZ69" s="96"/>
      <c r="BVA69" s="96"/>
      <c r="BVB69" s="96"/>
      <c r="BVC69" s="96"/>
      <c r="BVD69" s="96"/>
      <c r="BVE69" s="96"/>
      <c r="BVF69" s="96"/>
      <c r="BVG69" s="96"/>
      <c r="BVH69" s="96"/>
      <c r="BVI69" s="96"/>
      <c r="BVJ69" s="96"/>
      <c r="BVK69" s="96"/>
      <c r="BVL69" s="96"/>
      <c r="BVM69" s="96"/>
      <c r="BVN69" s="96"/>
      <c r="BVO69" s="96"/>
      <c r="BVP69" s="96"/>
      <c r="BVQ69" s="96"/>
      <c r="BVR69" s="96"/>
      <c r="BVS69" s="96"/>
      <c r="BVT69" s="96"/>
      <c r="BVU69" s="96"/>
      <c r="BVV69" s="96"/>
      <c r="BVW69" s="96"/>
      <c r="BVX69" s="96"/>
      <c r="BVY69" s="96"/>
      <c r="BVZ69" s="96"/>
      <c r="BWA69" s="96"/>
      <c r="BWB69" s="96"/>
      <c r="BWC69" s="96"/>
      <c r="BWD69" s="96"/>
      <c r="BWE69" s="96"/>
      <c r="BWF69" s="96"/>
      <c r="BWG69" s="96"/>
      <c r="BWH69" s="96"/>
      <c r="BWI69" s="96"/>
      <c r="BWJ69" s="96"/>
      <c r="BWK69" s="96"/>
      <c r="BWL69" s="96"/>
      <c r="BWM69" s="96"/>
      <c r="BWN69" s="96"/>
      <c r="BWO69" s="96"/>
      <c r="BWP69" s="96"/>
      <c r="BWQ69" s="96"/>
      <c r="BWR69" s="96"/>
      <c r="BWS69" s="96"/>
      <c r="BWT69" s="96"/>
      <c r="BWU69" s="96"/>
      <c r="BWV69" s="96"/>
      <c r="BWW69" s="96"/>
      <c r="BWX69" s="96"/>
      <c r="BWY69" s="96"/>
      <c r="BWZ69" s="96"/>
      <c r="BXA69" s="96"/>
      <c r="BXB69" s="96"/>
      <c r="BXC69" s="96"/>
      <c r="BXD69" s="96"/>
      <c r="BXE69" s="96"/>
      <c r="BXF69" s="96"/>
      <c r="BXG69" s="96"/>
      <c r="BXH69" s="96"/>
      <c r="BXI69" s="96"/>
      <c r="BXJ69" s="96"/>
      <c r="BXK69" s="96"/>
      <c r="BXL69" s="96"/>
      <c r="BXM69" s="96"/>
      <c r="BXN69" s="96"/>
      <c r="BXO69" s="96"/>
      <c r="BXP69" s="96"/>
      <c r="BXQ69" s="96"/>
      <c r="BXR69" s="96"/>
      <c r="BXS69" s="96"/>
      <c r="BXT69" s="96"/>
      <c r="BXU69" s="96"/>
      <c r="BXV69" s="96"/>
      <c r="BXW69" s="96"/>
      <c r="BXX69" s="96"/>
      <c r="BXY69" s="96"/>
      <c r="BXZ69" s="96"/>
      <c r="BYA69" s="96"/>
      <c r="BYB69" s="96"/>
      <c r="BYC69" s="96"/>
      <c r="BYD69" s="96"/>
      <c r="BYE69" s="96"/>
      <c r="BYF69" s="96"/>
      <c r="BYG69" s="96"/>
      <c r="BYH69" s="96"/>
      <c r="BYI69" s="96"/>
      <c r="BYJ69" s="96"/>
      <c r="BYK69" s="96"/>
      <c r="BYL69" s="96"/>
      <c r="BYM69" s="96"/>
      <c r="BYN69" s="96"/>
      <c r="BYO69" s="96"/>
      <c r="BYP69" s="96"/>
      <c r="BYQ69" s="96"/>
      <c r="BYR69" s="96"/>
      <c r="BYS69" s="96"/>
      <c r="BYT69" s="96"/>
      <c r="BYU69" s="96"/>
      <c r="BYV69" s="96"/>
      <c r="BYW69" s="96"/>
      <c r="BYX69" s="96"/>
      <c r="BYY69" s="96"/>
      <c r="BYZ69" s="96"/>
      <c r="BZA69" s="96"/>
      <c r="BZB69" s="96"/>
      <c r="BZC69" s="96"/>
      <c r="BZD69" s="96"/>
      <c r="BZE69" s="96"/>
      <c r="BZF69" s="96"/>
      <c r="BZG69" s="96"/>
      <c r="BZH69" s="96"/>
      <c r="BZI69" s="96"/>
      <c r="BZJ69" s="96"/>
      <c r="BZK69" s="96"/>
      <c r="BZL69" s="96"/>
      <c r="BZM69" s="96"/>
      <c r="BZN69" s="96"/>
      <c r="BZO69" s="96"/>
      <c r="BZP69" s="96"/>
      <c r="BZQ69" s="96"/>
      <c r="BZR69" s="96"/>
      <c r="BZS69" s="96"/>
      <c r="BZT69" s="96"/>
      <c r="BZU69" s="96"/>
      <c r="BZV69" s="96"/>
      <c r="BZW69" s="96"/>
      <c r="BZX69" s="96"/>
      <c r="BZY69" s="96"/>
      <c r="BZZ69" s="96"/>
      <c r="CAA69" s="96"/>
      <c r="CAB69" s="96"/>
      <c r="CAC69" s="96"/>
      <c r="CAD69" s="96"/>
      <c r="CAE69" s="96"/>
      <c r="CAF69" s="96"/>
      <c r="CAG69" s="96"/>
      <c r="CAH69" s="96"/>
      <c r="CAI69" s="96"/>
      <c r="CAJ69" s="96"/>
      <c r="CAK69" s="96"/>
      <c r="CAL69" s="96"/>
      <c r="CAM69" s="96"/>
      <c r="CAN69" s="96"/>
      <c r="CAO69" s="96"/>
      <c r="CAP69" s="96"/>
      <c r="CAQ69" s="96"/>
      <c r="CAR69" s="96"/>
      <c r="CAS69" s="96"/>
      <c r="CAT69" s="96"/>
      <c r="CAU69" s="96"/>
      <c r="CAV69" s="96"/>
      <c r="CAW69" s="96"/>
      <c r="CAX69" s="96"/>
      <c r="CAY69" s="96"/>
      <c r="CAZ69" s="96"/>
      <c r="CBA69" s="96"/>
      <c r="CBB69" s="96"/>
      <c r="CBC69" s="96"/>
      <c r="CBD69" s="96"/>
      <c r="CBE69" s="96"/>
      <c r="CBF69" s="96"/>
      <c r="CBG69" s="96"/>
      <c r="CBH69" s="96"/>
      <c r="CBI69" s="96"/>
      <c r="CBJ69" s="96"/>
      <c r="CBK69" s="96"/>
      <c r="CBL69" s="96"/>
      <c r="CBM69" s="96"/>
      <c r="CBN69" s="96"/>
      <c r="CBO69" s="96"/>
      <c r="CBP69" s="96"/>
      <c r="CBQ69" s="96"/>
      <c r="CBR69" s="96"/>
      <c r="CBS69" s="96"/>
      <c r="CBT69" s="96"/>
      <c r="CBU69" s="96"/>
      <c r="CBV69" s="96"/>
      <c r="CBW69" s="96"/>
      <c r="CBX69" s="96"/>
      <c r="CBY69" s="96"/>
      <c r="CBZ69" s="96"/>
      <c r="CCA69" s="96"/>
      <c r="CCB69" s="96"/>
      <c r="CCC69" s="96"/>
      <c r="CCD69" s="96"/>
      <c r="CCE69" s="96"/>
      <c r="CCF69" s="96"/>
      <c r="CCG69" s="96"/>
      <c r="CCH69" s="96"/>
      <c r="CCI69" s="96"/>
      <c r="CCJ69" s="96"/>
      <c r="CCK69" s="96"/>
      <c r="CCL69" s="96"/>
      <c r="CCM69" s="96"/>
      <c r="CCN69" s="96"/>
      <c r="CCO69" s="96"/>
      <c r="CCP69" s="96"/>
      <c r="CCQ69" s="96"/>
      <c r="CCR69" s="96"/>
      <c r="CCS69" s="96"/>
      <c r="CCT69" s="96"/>
      <c r="CCU69" s="96"/>
      <c r="CCV69" s="96"/>
      <c r="CCW69" s="96"/>
      <c r="CCX69" s="96"/>
      <c r="CCY69" s="96"/>
      <c r="CCZ69" s="96"/>
      <c r="CDA69" s="96"/>
      <c r="CDB69" s="96"/>
      <c r="CDC69" s="96"/>
      <c r="CDD69" s="96"/>
      <c r="CDE69" s="96"/>
      <c r="CDF69" s="96"/>
      <c r="CDG69" s="96"/>
      <c r="CDH69" s="96"/>
      <c r="CDI69" s="96"/>
      <c r="CDJ69" s="96"/>
      <c r="CDK69" s="96"/>
      <c r="CDL69" s="96"/>
      <c r="CDM69" s="96"/>
      <c r="CDN69" s="96"/>
      <c r="CDO69" s="96"/>
      <c r="CDP69" s="96"/>
      <c r="CDQ69" s="96"/>
      <c r="CDR69" s="96"/>
      <c r="CDS69" s="96"/>
      <c r="CDT69" s="96"/>
      <c r="CDU69" s="96"/>
      <c r="CDV69" s="96"/>
      <c r="CDW69" s="96"/>
      <c r="CDX69" s="96"/>
      <c r="CDY69" s="96"/>
      <c r="CDZ69" s="96"/>
      <c r="CEA69" s="96"/>
      <c r="CEB69" s="96"/>
      <c r="CEC69" s="96"/>
      <c r="CED69" s="96"/>
      <c r="CEE69" s="96"/>
      <c r="CEF69" s="96"/>
      <c r="CEG69" s="96"/>
      <c r="CEH69" s="96"/>
      <c r="CEI69" s="96"/>
      <c r="CEJ69" s="96"/>
      <c r="CEK69" s="96"/>
      <c r="CEL69" s="96"/>
      <c r="CEM69" s="96"/>
      <c r="CEN69" s="96"/>
      <c r="CEO69" s="96"/>
      <c r="CEP69" s="96"/>
      <c r="CEQ69" s="96"/>
      <c r="CER69" s="96"/>
      <c r="CES69" s="96"/>
      <c r="CET69" s="96"/>
      <c r="CEU69" s="96"/>
      <c r="CEV69" s="96"/>
      <c r="CEW69" s="96"/>
      <c r="CEX69" s="96"/>
      <c r="CEY69" s="96"/>
      <c r="CEZ69" s="96"/>
      <c r="CFA69" s="96"/>
      <c r="CFB69" s="96"/>
      <c r="CFC69" s="96"/>
      <c r="CFD69" s="96"/>
      <c r="CFE69" s="96"/>
      <c r="CFF69" s="96"/>
      <c r="CFG69" s="96"/>
      <c r="CFH69" s="96"/>
      <c r="CFI69" s="96"/>
      <c r="CFJ69" s="96"/>
      <c r="CFK69" s="96"/>
      <c r="CFL69" s="96"/>
      <c r="CFM69" s="96"/>
      <c r="CFN69" s="96"/>
      <c r="CFO69" s="96"/>
      <c r="CFP69" s="96"/>
      <c r="CFQ69" s="96"/>
      <c r="CFR69" s="96"/>
      <c r="CFS69" s="96"/>
      <c r="CFT69" s="96"/>
      <c r="CFU69" s="96"/>
      <c r="CFV69" s="96"/>
      <c r="CFW69" s="96"/>
      <c r="CFX69" s="96"/>
      <c r="CFY69" s="96"/>
      <c r="CFZ69" s="96"/>
      <c r="CGA69" s="96"/>
      <c r="CGB69" s="96"/>
      <c r="CGC69" s="96"/>
      <c r="CGD69" s="96"/>
      <c r="CGE69" s="96"/>
      <c r="CGF69" s="96"/>
      <c r="CGG69" s="96"/>
      <c r="CGH69" s="96"/>
      <c r="CGI69" s="96"/>
      <c r="CGJ69" s="96"/>
      <c r="CGK69" s="96"/>
      <c r="CGL69" s="96"/>
      <c r="CGM69" s="96"/>
      <c r="CGN69" s="96"/>
      <c r="CGO69" s="96"/>
      <c r="CGP69" s="96"/>
      <c r="CGQ69" s="96"/>
      <c r="CGR69" s="96"/>
      <c r="CGS69" s="96"/>
      <c r="CGT69" s="96"/>
      <c r="CGU69" s="96"/>
      <c r="CGV69" s="96"/>
      <c r="CGW69" s="96"/>
      <c r="CGX69" s="96"/>
      <c r="CGY69" s="96"/>
      <c r="CGZ69" s="96"/>
      <c r="CHA69" s="96"/>
      <c r="CHB69" s="96"/>
      <c r="CHC69" s="96"/>
      <c r="CHD69" s="96"/>
      <c r="CHE69" s="96"/>
      <c r="CHF69" s="96"/>
      <c r="CHG69" s="96"/>
      <c r="CHH69" s="96"/>
      <c r="CHI69" s="96"/>
      <c r="CHJ69" s="96"/>
      <c r="CHK69" s="96"/>
      <c r="CHL69" s="96"/>
      <c r="CHM69" s="96"/>
      <c r="CHN69" s="96"/>
      <c r="CHO69" s="96"/>
      <c r="CHP69" s="96"/>
      <c r="CHQ69" s="96"/>
      <c r="CHR69" s="96"/>
      <c r="CHS69" s="96"/>
      <c r="CHT69" s="96"/>
      <c r="CHU69" s="96"/>
      <c r="CHV69" s="96"/>
      <c r="CHW69" s="96"/>
      <c r="CHX69" s="96"/>
      <c r="CHY69" s="96"/>
      <c r="CHZ69" s="96"/>
      <c r="CIA69" s="96"/>
      <c r="CIB69" s="96"/>
      <c r="CIC69" s="96"/>
      <c r="CID69" s="96"/>
      <c r="CIE69" s="96"/>
      <c r="CIF69" s="96"/>
      <c r="CIG69" s="96"/>
      <c r="CIH69" s="96"/>
      <c r="CII69" s="96"/>
      <c r="CIJ69" s="96"/>
      <c r="CIK69" s="96"/>
      <c r="CIL69" s="96"/>
      <c r="CIM69" s="96"/>
      <c r="CIN69" s="96"/>
      <c r="CIO69" s="96"/>
      <c r="CIP69" s="96"/>
      <c r="CIQ69" s="96"/>
      <c r="CIR69" s="96"/>
      <c r="CIS69" s="96"/>
      <c r="CIT69" s="96"/>
      <c r="CIU69" s="96"/>
      <c r="CIV69" s="96"/>
      <c r="CIW69" s="96"/>
      <c r="CIX69" s="96"/>
      <c r="CIY69" s="96"/>
      <c r="CIZ69" s="96"/>
      <c r="CJA69" s="96"/>
      <c r="CJB69" s="96"/>
      <c r="CJC69" s="96"/>
      <c r="CJD69" s="96"/>
      <c r="CJE69" s="96"/>
      <c r="CJF69" s="96"/>
      <c r="CJG69" s="96"/>
      <c r="CJH69" s="96"/>
      <c r="CJI69" s="96"/>
      <c r="CJJ69" s="96"/>
      <c r="CJK69" s="96"/>
      <c r="CJL69" s="96"/>
      <c r="CJM69" s="96"/>
      <c r="CJN69" s="96"/>
      <c r="CJO69" s="96"/>
      <c r="CJP69" s="96"/>
      <c r="CJQ69" s="96"/>
      <c r="CJR69" s="96"/>
      <c r="CJS69" s="96"/>
      <c r="CJT69" s="96"/>
      <c r="CJU69" s="96"/>
      <c r="CJV69" s="96"/>
      <c r="CJW69" s="96"/>
      <c r="CJX69" s="96"/>
      <c r="CJY69" s="96"/>
      <c r="CJZ69" s="96"/>
      <c r="CKA69" s="96"/>
      <c r="CKB69" s="96"/>
      <c r="CKC69" s="96"/>
      <c r="CKD69" s="96"/>
      <c r="CKE69" s="96"/>
      <c r="CKF69" s="96"/>
      <c r="CKG69" s="96"/>
      <c r="CKH69" s="96"/>
      <c r="CKI69" s="96"/>
      <c r="CKJ69" s="96"/>
      <c r="CKK69" s="96"/>
      <c r="CKL69" s="96"/>
      <c r="CKM69" s="96"/>
      <c r="CKN69" s="96"/>
      <c r="CKO69" s="96"/>
      <c r="CKP69" s="96"/>
      <c r="CKQ69" s="96"/>
      <c r="CKR69" s="96"/>
      <c r="CKS69" s="96"/>
      <c r="CKT69" s="96"/>
      <c r="CKU69" s="96"/>
      <c r="CKV69" s="96"/>
      <c r="CKW69" s="96"/>
      <c r="CKX69" s="96"/>
      <c r="CKY69" s="96"/>
      <c r="CKZ69" s="96"/>
      <c r="CLA69" s="96"/>
      <c r="CLB69" s="96"/>
      <c r="CLC69" s="96"/>
      <c r="CLD69" s="96"/>
      <c r="CLE69" s="96"/>
      <c r="CLF69" s="96"/>
      <c r="CLG69" s="96"/>
      <c r="CLH69" s="96"/>
      <c r="CLI69" s="96"/>
      <c r="CLJ69" s="96"/>
      <c r="CLK69" s="96"/>
      <c r="CLL69" s="96"/>
      <c r="CLM69" s="96"/>
      <c r="CLN69" s="96"/>
      <c r="CLO69" s="96"/>
      <c r="CLP69" s="96"/>
      <c r="CLQ69" s="96"/>
      <c r="CLR69" s="96"/>
      <c r="CLS69" s="96"/>
      <c r="CLT69" s="96"/>
      <c r="CLU69" s="96"/>
      <c r="CLV69" s="96"/>
      <c r="CLW69" s="96"/>
      <c r="CLX69" s="96"/>
      <c r="CLY69" s="96"/>
      <c r="CLZ69" s="96"/>
      <c r="CMA69" s="96"/>
      <c r="CMB69" s="96"/>
      <c r="CMC69" s="96"/>
      <c r="CMD69" s="96"/>
      <c r="CME69" s="96"/>
      <c r="CMF69" s="96"/>
      <c r="CMG69" s="96"/>
      <c r="CMH69" s="96"/>
      <c r="CMI69" s="96"/>
      <c r="CMJ69" s="96"/>
      <c r="CMK69" s="96"/>
      <c r="CML69" s="96"/>
      <c r="CMM69" s="96"/>
      <c r="CMN69" s="96"/>
      <c r="CMO69" s="96"/>
      <c r="CMP69" s="96"/>
      <c r="CMQ69" s="96"/>
      <c r="CMR69" s="96"/>
      <c r="CMS69" s="96"/>
      <c r="CMT69" s="96"/>
      <c r="CMU69" s="96"/>
      <c r="CMV69" s="96"/>
      <c r="CMW69" s="96"/>
      <c r="CMX69" s="96"/>
      <c r="CMY69" s="96"/>
      <c r="CMZ69" s="96"/>
      <c r="CNA69" s="96"/>
      <c r="CNB69" s="96"/>
      <c r="CNC69" s="96"/>
      <c r="CND69" s="96"/>
      <c r="CNE69" s="96"/>
      <c r="CNF69" s="96"/>
      <c r="CNG69" s="96"/>
      <c r="CNH69" s="96"/>
      <c r="CNI69" s="96"/>
      <c r="CNJ69" s="96"/>
      <c r="CNK69" s="96"/>
      <c r="CNL69" s="96"/>
      <c r="CNM69" s="96"/>
      <c r="CNN69" s="96"/>
      <c r="CNO69" s="96"/>
      <c r="CNP69" s="96"/>
      <c r="CNQ69" s="96"/>
      <c r="CNR69" s="96"/>
      <c r="CNS69" s="96"/>
      <c r="CNT69" s="96"/>
      <c r="CNU69" s="96"/>
      <c r="CNV69" s="96"/>
      <c r="CNW69" s="96"/>
      <c r="CNX69" s="96"/>
      <c r="CNY69" s="96"/>
      <c r="CNZ69" s="96"/>
      <c r="COA69" s="96"/>
      <c r="COB69" s="96"/>
      <c r="COC69" s="96"/>
      <c r="COD69" s="96"/>
      <c r="COE69" s="96"/>
      <c r="COF69" s="96"/>
      <c r="COG69" s="96"/>
      <c r="COH69" s="96"/>
      <c r="COI69" s="96"/>
      <c r="COJ69" s="96"/>
      <c r="COK69" s="96"/>
      <c r="COL69" s="96"/>
      <c r="COM69" s="96"/>
      <c r="CON69" s="96"/>
      <c r="COO69" s="96"/>
      <c r="COP69" s="96"/>
      <c r="COQ69" s="96"/>
      <c r="COR69" s="96"/>
      <c r="COS69" s="96"/>
      <c r="COT69" s="96"/>
      <c r="COU69" s="96"/>
      <c r="COV69" s="96"/>
      <c r="COW69" s="96"/>
      <c r="COX69" s="96"/>
      <c r="COY69" s="96"/>
      <c r="COZ69" s="96"/>
      <c r="CPA69" s="96"/>
      <c r="CPB69" s="96"/>
      <c r="CPC69" s="96"/>
      <c r="CPD69" s="96"/>
      <c r="CPE69" s="96"/>
      <c r="CPF69" s="96"/>
      <c r="CPG69" s="96"/>
      <c r="CPH69" s="96"/>
      <c r="CPI69" s="96"/>
      <c r="CPJ69" s="96"/>
      <c r="CPK69" s="96"/>
      <c r="CPL69" s="96"/>
      <c r="CPM69" s="96"/>
      <c r="CPN69" s="96"/>
      <c r="CPO69" s="96"/>
      <c r="CPP69" s="96"/>
      <c r="CPQ69" s="96"/>
      <c r="CPR69" s="96"/>
      <c r="CPS69" s="96"/>
      <c r="CPT69" s="96"/>
      <c r="CPU69" s="96"/>
      <c r="CPV69" s="96"/>
      <c r="CPW69" s="96"/>
      <c r="CPX69" s="96"/>
      <c r="CPY69" s="96"/>
      <c r="CPZ69" s="96"/>
      <c r="CQA69" s="96"/>
      <c r="CQB69" s="96"/>
      <c r="CQC69" s="96"/>
      <c r="CQD69" s="96"/>
      <c r="CQE69" s="96"/>
      <c r="CQF69" s="96"/>
      <c r="CQG69" s="96"/>
      <c r="CQH69" s="96"/>
      <c r="CQI69" s="96"/>
      <c r="CQJ69" s="96"/>
      <c r="CQK69" s="96"/>
      <c r="CQL69" s="96"/>
      <c r="CQM69" s="96"/>
      <c r="CQN69" s="96"/>
      <c r="CQO69" s="96"/>
      <c r="CQP69" s="96"/>
      <c r="CQQ69" s="96"/>
      <c r="CQR69" s="96"/>
      <c r="CQS69" s="96"/>
      <c r="CQT69" s="96"/>
      <c r="CQU69" s="96"/>
      <c r="CQV69" s="96"/>
      <c r="CQW69" s="96"/>
      <c r="CQX69" s="96"/>
      <c r="CQY69" s="96"/>
      <c r="CQZ69" s="96"/>
      <c r="CRA69" s="96"/>
      <c r="CRB69" s="96"/>
      <c r="CRC69" s="96"/>
      <c r="CRD69" s="96"/>
      <c r="CRE69" s="96"/>
      <c r="CRF69" s="96"/>
      <c r="CRG69" s="96"/>
      <c r="CRH69" s="96"/>
      <c r="CRI69" s="96"/>
      <c r="CRJ69" s="96"/>
      <c r="CRK69" s="96"/>
      <c r="CRL69" s="96"/>
      <c r="CRM69" s="96"/>
      <c r="CRN69" s="96"/>
      <c r="CRO69" s="96"/>
      <c r="CRP69" s="96"/>
      <c r="CRQ69" s="96"/>
      <c r="CRR69" s="96"/>
      <c r="CRS69" s="96"/>
      <c r="CRT69" s="96"/>
      <c r="CRU69" s="96"/>
      <c r="CRV69" s="96"/>
      <c r="CRW69" s="96"/>
      <c r="CRX69" s="96"/>
      <c r="CRY69" s="96"/>
      <c r="CRZ69" s="96"/>
      <c r="CSA69" s="96"/>
      <c r="CSB69" s="96"/>
      <c r="CSC69" s="96"/>
      <c r="CSD69" s="96"/>
      <c r="CSE69" s="96"/>
      <c r="CSF69" s="96"/>
      <c r="CSG69" s="96"/>
      <c r="CSH69" s="96"/>
      <c r="CSI69" s="96"/>
      <c r="CSJ69" s="96"/>
      <c r="CSK69" s="96"/>
      <c r="CSL69" s="96"/>
      <c r="CSM69" s="96"/>
      <c r="CSN69" s="96"/>
      <c r="CSO69" s="96"/>
      <c r="CSP69" s="96"/>
      <c r="CSQ69" s="96"/>
      <c r="CSR69" s="96"/>
      <c r="CSS69" s="96"/>
      <c r="CST69" s="96"/>
      <c r="CSU69" s="96"/>
      <c r="CSV69" s="96"/>
      <c r="CSW69" s="96"/>
      <c r="CSX69" s="96"/>
      <c r="CSY69" s="96"/>
      <c r="CSZ69" s="96"/>
      <c r="CTA69" s="96"/>
      <c r="CTB69" s="96"/>
      <c r="CTC69" s="96"/>
      <c r="CTD69" s="96"/>
      <c r="CTE69" s="96"/>
      <c r="CTF69" s="96"/>
      <c r="CTG69" s="96"/>
      <c r="CTH69" s="96"/>
      <c r="CTI69" s="96"/>
      <c r="CTJ69" s="96"/>
      <c r="CTK69" s="96"/>
      <c r="CTL69" s="96"/>
      <c r="CTM69" s="96"/>
      <c r="CTN69" s="96"/>
      <c r="CTO69" s="96"/>
      <c r="CTP69" s="96"/>
      <c r="CTQ69" s="96"/>
      <c r="CTR69" s="96"/>
      <c r="CTS69" s="96"/>
      <c r="CTT69" s="96"/>
      <c r="CTU69" s="96"/>
      <c r="CTV69" s="96"/>
      <c r="CTW69" s="96"/>
      <c r="CTX69" s="96"/>
      <c r="CTY69" s="96"/>
      <c r="CTZ69" s="96"/>
      <c r="CUA69" s="96"/>
      <c r="CUB69" s="96"/>
      <c r="CUC69" s="96"/>
      <c r="CUD69" s="96"/>
      <c r="CUE69" s="96"/>
      <c r="CUF69" s="96"/>
      <c r="CUG69" s="96"/>
      <c r="CUH69" s="96"/>
      <c r="CUI69" s="96"/>
      <c r="CUJ69" s="96"/>
      <c r="CUK69" s="96"/>
      <c r="CUL69" s="96"/>
      <c r="CUM69" s="96"/>
      <c r="CUN69" s="96"/>
      <c r="CUO69" s="96"/>
      <c r="CUP69" s="96"/>
      <c r="CUQ69" s="96"/>
      <c r="CUR69" s="96"/>
      <c r="CUS69" s="96"/>
      <c r="CUT69" s="96"/>
      <c r="CUU69" s="96"/>
      <c r="CUV69" s="96"/>
      <c r="CUW69" s="96"/>
      <c r="CUX69" s="96"/>
      <c r="CUY69" s="96"/>
      <c r="CUZ69" s="96"/>
      <c r="CVA69" s="96"/>
      <c r="CVB69" s="96"/>
      <c r="CVC69" s="96"/>
      <c r="CVD69" s="96"/>
      <c r="CVE69" s="96"/>
      <c r="CVF69" s="96"/>
      <c r="CVG69" s="96"/>
      <c r="CVH69" s="96"/>
      <c r="CVI69" s="96"/>
      <c r="CVJ69" s="96"/>
      <c r="CVK69" s="96"/>
      <c r="CVL69" s="96"/>
      <c r="CVM69" s="96"/>
      <c r="CVN69" s="96"/>
      <c r="CVO69" s="96"/>
      <c r="CVP69" s="96"/>
      <c r="CVQ69" s="96"/>
      <c r="CVR69" s="96"/>
      <c r="CVS69" s="96"/>
      <c r="CVT69" s="96"/>
      <c r="CVU69" s="96"/>
      <c r="CVV69" s="96"/>
      <c r="CVW69" s="96"/>
      <c r="CVX69" s="96"/>
      <c r="CVY69" s="96"/>
      <c r="CVZ69" s="96"/>
      <c r="CWA69" s="96"/>
      <c r="CWB69" s="96"/>
      <c r="CWC69" s="96"/>
      <c r="CWD69" s="96"/>
      <c r="CWE69" s="96"/>
      <c r="CWF69" s="96"/>
      <c r="CWG69" s="96"/>
      <c r="CWH69" s="96"/>
      <c r="CWI69" s="96"/>
      <c r="CWJ69" s="96"/>
      <c r="CWK69" s="96"/>
      <c r="CWL69" s="96"/>
      <c r="CWM69" s="96"/>
      <c r="CWN69" s="96"/>
      <c r="CWO69" s="96"/>
      <c r="CWP69" s="96"/>
      <c r="CWQ69" s="96"/>
      <c r="CWR69" s="96"/>
      <c r="CWS69" s="96"/>
      <c r="CWT69" s="96"/>
      <c r="CWU69" s="96"/>
      <c r="CWV69" s="96"/>
      <c r="CWW69" s="96"/>
      <c r="CWX69" s="96"/>
      <c r="CWY69" s="96"/>
      <c r="CWZ69" s="96"/>
      <c r="CXA69" s="96"/>
      <c r="CXB69" s="96"/>
      <c r="CXC69" s="96"/>
      <c r="CXD69" s="96"/>
      <c r="CXE69" s="96"/>
      <c r="CXF69" s="96"/>
      <c r="CXG69" s="96"/>
      <c r="CXH69" s="96"/>
      <c r="CXI69" s="96"/>
      <c r="CXJ69" s="96"/>
      <c r="CXK69" s="96"/>
      <c r="CXL69" s="96"/>
      <c r="CXM69" s="96"/>
      <c r="CXN69" s="96"/>
      <c r="CXO69" s="96"/>
      <c r="CXP69" s="96"/>
      <c r="CXQ69" s="96"/>
      <c r="CXR69" s="96"/>
      <c r="CXS69" s="96"/>
      <c r="CXT69" s="96"/>
      <c r="CXU69" s="96"/>
      <c r="CXV69" s="96"/>
      <c r="CXW69" s="96"/>
      <c r="CXX69" s="96"/>
      <c r="CXY69" s="96"/>
      <c r="CXZ69" s="96"/>
      <c r="CYA69" s="96"/>
      <c r="CYB69" s="96"/>
      <c r="CYC69" s="96"/>
      <c r="CYD69" s="96"/>
      <c r="CYE69" s="96"/>
      <c r="CYF69" s="96"/>
      <c r="CYG69" s="96"/>
      <c r="CYH69" s="96"/>
      <c r="CYI69" s="96"/>
      <c r="CYJ69" s="96"/>
      <c r="CYK69" s="96"/>
      <c r="CYL69" s="96"/>
      <c r="CYM69" s="96"/>
      <c r="CYN69" s="96"/>
      <c r="CYO69" s="96"/>
      <c r="CYP69" s="96"/>
      <c r="CYQ69" s="96"/>
      <c r="CYR69" s="96"/>
      <c r="CYS69" s="96"/>
      <c r="CYT69" s="96"/>
      <c r="CYU69" s="96"/>
      <c r="CYV69" s="96"/>
      <c r="CYW69" s="96"/>
      <c r="CYX69" s="96"/>
      <c r="CYY69" s="96"/>
      <c r="CYZ69" s="96"/>
      <c r="CZA69" s="96"/>
      <c r="CZB69" s="96"/>
      <c r="CZC69" s="96"/>
      <c r="CZD69" s="96"/>
      <c r="CZE69" s="96"/>
      <c r="CZF69" s="96"/>
      <c r="CZG69" s="96"/>
      <c r="CZH69" s="96"/>
      <c r="CZI69" s="96"/>
      <c r="CZJ69" s="96"/>
      <c r="CZK69" s="96"/>
      <c r="CZL69" s="96"/>
      <c r="CZM69" s="96"/>
      <c r="CZN69" s="96"/>
      <c r="CZO69" s="96"/>
      <c r="CZP69" s="96"/>
      <c r="CZQ69" s="96"/>
      <c r="CZR69" s="96"/>
      <c r="CZS69" s="96"/>
      <c r="CZT69" s="96"/>
      <c r="CZU69" s="96"/>
      <c r="CZV69" s="96"/>
      <c r="CZW69" s="96"/>
      <c r="CZX69" s="96"/>
      <c r="CZY69" s="96"/>
      <c r="CZZ69" s="96"/>
      <c r="DAA69" s="96"/>
      <c r="DAB69" s="96"/>
      <c r="DAC69" s="96"/>
      <c r="DAD69" s="96"/>
      <c r="DAE69" s="96"/>
      <c r="DAF69" s="96"/>
      <c r="DAG69" s="96"/>
      <c r="DAH69" s="96"/>
      <c r="DAI69" s="96"/>
      <c r="DAJ69" s="96"/>
      <c r="DAK69" s="96"/>
      <c r="DAL69" s="96"/>
      <c r="DAM69" s="96"/>
      <c r="DAN69" s="96"/>
      <c r="DAO69" s="96"/>
      <c r="DAP69" s="96"/>
      <c r="DAQ69" s="96"/>
      <c r="DAR69" s="96"/>
      <c r="DAS69" s="96"/>
      <c r="DAT69" s="96"/>
      <c r="DAU69" s="96"/>
      <c r="DAV69" s="96"/>
      <c r="DAW69" s="96"/>
      <c r="DAX69" s="96"/>
      <c r="DAY69" s="96"/>
      <c r="DAZ69" s="96"/>
      <c r="DBA69" s="96"/>
      <c r="DBB69" s="96"/>
      <c r="DBC69" s="96"/>
      <c r="DBD69" s="96"/>
      <c r="DBE69" s="96"/>
      <c r="DBF69" s="96"/>
      <c r="DBG69" s="96"/>
      <c r="DBH69" s="96"/>
      <c r="DBI69" s="96"/>
      <c r="DBJ69" s="96"/>
      <c r="DBK69" s="96"/>
      <c r="DBL69" s="96"/>
      <c r="DBM69" s="96"/>
      <c r="DBN69" s="96"/>
      <c r="DBO69" s="96"/>
      <c r="DBP69" s="96"/>
      <c r="DBQ69" s="96"/>
      <c r="DBR69" s="96"/>
      <c r="DBS69" s="96"/>
      <c r="DBT69" s="96"/>
      <c r="DBU69" s="96"/>
      <c r="DBV69" s="96"/>
      <c r="DBW69" s="96"/>
      <c r="DBX69" s="96"/>
      <c r="DBY69" s="96"/>
      <c r="DBZ69" s="96"/>
      <c r="DCA69" s="96"/>
      <c r="DCB69" s="96"/>
      <c r="DCC69" s="96"/>
      <c r="DCD69" s="96"/>
      <c r="DCE69" s="96"/>
      <c r="DCF69" s="96"/>
      <c r="DCG69" s="96"/>
      <c r="DCH69" s="96"/>
      <c r="DCI69" s="96"/>
      <c r="DCJ69" s="96"/>
      <c r="DCK69" s="96"/>
      <c r="DCL69" s="96"/>
      <c r="DCM69" s="96"/>
      <c r="DCN69" s="96"/>
      <c r="DCO69" s="96"/>
      <c r="DCP69" s="96"/>
      <c r="DCQ69" s="96"/>
      <c r="DCR69" s="96"/>
      <c r="DCS69" s="96"/>
      <c r="DCT69" s="96"/>
      <c r="DCU69" s="96"/>
      <c r="DCV69" s="96"/>
      <c r="DCW69" s="96"/>
      <c r="DCX69" s="96"/>
      <c r="DCY69" s="96"/>
      <c r="DCZ69" s="96"/>
      <c r="DDA69" s="96"/>
      <c r="DDB69" s="96"/>
      <c r="DDC69" s="96"/>
      <c r="DDD69" s="96"/>
      <c r="DDE69" s="96"/>
      <c r="DDF69" s="96"/>
      <c r="DDG69" s="96"/>
      <c r="DDH69" s="96"/>
      <c r="DDI69" s="96"/>
      <c r="DDJ69" s="96"/>
      <c r="DDK69" s="96"/>
      <c r="DDL69" s="96"/>
      <c r="DDM69" s="96"/>
      <c r="DDN69" s="96"/>
      <c r="DDO69" s="96"/>
      <c r="DDP69" s="96"/>
      <c r="DDQ69" s="96"/>
      <c r="DDR69" s="96"/>
      <c r="DDS69" s="96"/>
      <c r="DDT69" s="96"/>
      <c r="DDU69" s="96"/>
      <c r="DDV69" s="96"/>
      <c r="DDW69" s="96"/>
      <c r="DDX69" s="96"/>
      <c r="DDY69" s="96"/>
      <c r="DDZ69" s="96"/>
      <c r="DEA69" s="96"/>
      <c r="DEB69" s="96"/>
      <c r="DEC69" s="96"/>
      <c r="DED69" s="96"/>
      <c r="DEE69" s="96"/>
      <c r="DEF69" s="96"/>
      <c r="DEG69" s="96"/>
      <c r="DEH69" s="96"/>
      <c r="DEI69" s="96"/>
      <c r="DEJ69" s="96"/>
      <c r="DEK69" s="96"/>
      <c r="DEL69" s="96"/>
      <c r="DEM69" s="96"/>
      <c r="DEN69" s="96"/>
      <c r="DEO69" s="96"/>
      <c r="DEP69" s="96"/>
      <c r="DEQ69" s="96"/>
      <c r="DER69" s="96"/>
      <c r="DES69" s="96"/>
      <c r="DET69" s="96"/>
      <c r="DEU69" s="96"/>
      <c r="DEV69" s="96"/>
      <c r="DEW69" s="96"/>
      <c r="DEX69" s="96"/>
      <c r="DEY69" s="96"/>
      <c r="DEZ69" s="96"/>
      <c r="DFA69" s="96"/>
      <c r="DFB69" s="96"/>
      <c r="DFC69" s="96"/>
      <c r="DFD69" s="96"/>
      <c r="DFE69" s="96"/>
      <c r="DFF69" s="96"/>
      <c r="DFG69" s="96"/>
      <c r="DFH69" s="96"/>
      <c r="DFI69" s="96"/>
      <c r="DFJ69" s="96"/>
      <c r="DFK69" s="96"/>
      <c r="DFL69" s="96"/>
      <c r="DFM69" s="96"/>
      <c r="DFN69" s="96"/>
      <c r="DFO69" s="96"/>
      <c r="DFP69" s="96"/>
      <c r="DFQ69" s="96"/>
      <c r="DFR69" s="96"/>
      <c r="DFS69" s="96"/>
      <c r="DFT69" s="96"/>
      <c r="DFU69" s="96"/>
      <c r="DFV69" s="96"/>
      <c r="DFW69" s="96"/>
      <c r="DFX69" s="96"/>
      <c r="DFY69" s="96"/>
      <c r="DFZ69" s="96"/>
      <c r="DGA69" s="96"/>
      <c r="DGB69" s="96"/>
      <c r="DGC69" s="96"/>
      <c r="DGD69" s="96"/>
      <c r="DGE69" s="96"/>
      <c r="DGF69" s="96"/>
      <c r="DGG69" s="96"/>
      <c r="DGH69" s="96"/>
      <c r="DGI69" s="96"/>
      <c r="DGJ69" s="96"/>
      <c r="DGK69" s="96"/>
      <c r="DGL69" s="96"/>
      <c r="DGM69" s="96"/>
      <c r="DGN69" s="96"/>
      <c r="DGO69" s="96"/>
      <c r="DGP69" s="96"/>
      <c r="DGQ69" s="96"/>
      <c r="DGR69" s="96"/>
      <c r="DGS69" s="96"/>
      <c r="DGT69" s="96"/>
      <c r="DGU69" s="96"/>
      <c r="DGV69" s="96"/>
      <c r="DGW69" s="96"/>
      <c r="DGX69" s="96"/>
      <c r="DGY69" s="96"/>
      <c r="DGZ69" s="96"/>
      <c r="DHA69" s="96"/>
      <c r="DHB69" s="96"/>
      <c r="DHC69" s="96"/>
      <c r="DHD69" s="96"/>
      <c r="DHE69" s="96"/>
      <c r="DHF69" s="96"/>
      <c r="DHG69" s="96"/>
      <c r="DHH69" s="96"/>
      <c r="DHI69" s="96"/>
      <c r="DHJ69" s="96"/>
      <c r="DHK69" s="96"/>
      <c r="DHL69" s="96"/>
      <c r="DHM69" s="96"/>
      <c r="DHN69" s="96"/>
      <c r="DHO69" s="96"/>
      <c r="DHP69" s="96"/>
      <c r="DHQ69" s="96"/>
      <c r="DHR69" s="96"/>
      <c r="DHS69" s="96"/>
      <c r="DHT69" s="96"/>
      <c r="DHU69" s="96"/>
      <c r="DHV69" s="96"/>
      <c r="DHW69" s="96"/>
      <c r="DHX69" s="96"/>
      <c r="DHY69" s="96"/>
      <c r="DHZ69" s="96"/>
      <c r="DIA69" s="96"/>
      <c r="DIB69" s="96"/>
      <c r="DIC69" s="96"/>
      <c r="DID69" s="96"/>
      <c r="DIE69" s="96"/>
      <c r="DIF69" s="96"/>
      <c r="DIG69" s="96"/>
      <c r="DIH69" s="96"/>
      <c r="DII69" s="96"/>
      <c r="DIJ69" s="96"/>
      <c r="DIK69" s="96"/>
      <c r="DIL69" s="96"/>
      <c r="DIM69" s="96"/>
      <c r="DIN69" s="96"/>
      <c r="DIO69" s="96"/>
      <c r="DIP69" s="96"/>
      <c r="DIQ69" s="96"/>
      <c r="DIR69" s="96"/>
      <c r="DIS69" s="96"/>
      <c r="DIT69" s="96"/>
      <c r="DIU69" s="96"/>
      <c r="DIV69" s="96"/>
      <c r="DIW69" s="96"/>
      <c r="DIX69" s="96"/>
      <c r="DIY69" s="96"/>
      <c r="DIZ69" s="96"/>
      <c r="DJA69" s="96"/>
      <c r="DJB69" s="96"/>
      <c r="DJC69" s="96"/>
      <c r="DJD69" s="96"/>
      <c r="DJE69" s="96"/>
      <c r="DJF69" s="96"/>
      <c r="DJG69" s="96"/>
      <c r="DJH69" s="96"/>
      <c r="DJI69" s="96"/>
      <c r="DJJ69" s="96"/>
      <c r="DJK69" s="96"/>
      <c r="DJL69" s="96"/>
      <c r="DJM69" s="96"/>
      <c r="DJN69" s="96"/>
      <c r="DJO69" s="96"/>
      <c r="DJP69" s="96"/>
      <c r="DJQ69" s="96"/>
      <c r="DJR69" s="96"/>
      <c r="DJS69" s="96"/>
      <c r="DJT69" s="96"/>
      <c r="DJU69" s="96"/>
      <c r="DJV69" s="96"/>
      <c r="DJW69" s="96"/>
      <c r="DJX69" s="96"/>
      <c r="DJY69" s="96"/>
      <c r="DJZ69" s="96"/>
      <c r="DKA69" s="96"/>
      <c r="DKB69" s="96"/>
      <c r="DKC69" s="96"/>
      <c r="DKD69" s="96"/>
      <c r="DKE69" s="96"/>
      <c r="DKF69" s="96"/>
      <c r="DKG69" s="96"/>
      <c r="DKH69" s="96"/>
      <c r="DKI69" s="96"/>
      <c r="DKJ69" s="96"/>
      <c r="DKK69" s="96"/>
      <c r="DKL69" s="96"/>
      <c r="DKM69" s="96"/>
      <c r="DKN69" s="96"/>
      <c r="DKO69" s="96"/>
      <c r="DKP69" s="96"/>
      <c r="DKQ69" s="96"/>
      <c r="DKR69" s="96"/>
      <c r="DKS69" s="96"/>
      <c r="DKT69" s="96"/>
      <c r="DKU69" s="96"/>
      <c r="DKV69" s="96"/>
      <c r="DKW69" s="96"/>
      <c r="DKX69" s="96"/>
      <c r="DKY69" s="96"/>
      <c r="DKZ69" s="96"/>
      <c r="DLA69" s="96"/>
      <c r="DLB69" s="96"/>
      <c r="DLC69" s="96"/>
      <c r="DLD69" s="96"/>
      <c r="DLE69" s="96"/>
      <c r="DLF69" s="96"/>
      <c r="DLG69" s="96"/>
      <c r="DLH69" s="96"/>
      <c r="DLI69" s="96"/>
      <c r="DLJ69" s="96"/>
      <c r="DLK69" s="96"/>
      <c r="DLL69" s="96"/>
      <c r="DLM69" s="96"/>
      <c r="DLN69" s="96"/>
      <c r="DLO69" s="96"/>
      <c r="DLP69" s="96"/>
      <c r="DLQ69" s="96"/>
      <c r="DLR69" s="96"/>
      <c r="DLS69" s="96"/>
      <c r="DLT69" s="96"/>
      <c r="DLU69" s="96"/>
      <c r="DLV69" s="96"/>
      <c r="DLW69" s="96"/>
      <c r="DLX69" s="96"/>
      <c r="DLY69" s="96"/>
      <c r="DLZ69" s="96"/>
      <c r="DMA69" s="96"/>
      <c r="DMB69" s="96"/>
      <c r="DMC69" s="96"/>
      <c r="DMD69" s="96"/>
      <c r="DME69" s="96"/>
      <c r="DMF69" s="96"/>
      <c r="DMG69" s="96"/>
      <c r="DMH69" s="96"/>
      <c r="DMI69" s="96"/>
      <c r="DMJ69" s="96"/>
      <c r="DMK69" s="96"/>
      <c r="DML69" s="96"/>
      <c r="DMM69" s="96"/>
      <c r="DMN69" s="96"/>
      <c r="DMO69" s="96"/>
      <c r="DMP69" s="96"/>
      <c r="DMQ69" s="96"/>
      <c r="DMR69" s="96"/>
      <c r="DMS69" s="96"/>
      <c r="DMT69" s="96"/>
      <c r="DMU69" s="96"/>
      <c r="DMV69" s="96"/>
      <c r="DMW69" s="96"/>
      <c r="DMX69" s="96"/>
      <c r="DMY69" s="96"/>
      <c r="DMZ69" s="96"/>
      <c r="DNA69" s="96"/>
      <c r="DNB69" s="96"/>
      <c r="DNC69" s="96"/>
      <c r="DND69" s="96"/>
      <c r="DNE69" s="96"/>
      <c r="DNF69" s="96"/>
      <c r="DNG69" s="96"/>
      <c r="DNH69" s="96"/>
      <c r="DNI69" s="96"/>
      <c r="DNJ69" s="96"/>
      <c r="DNK69" s="96"/>
      <c r="DNL69" s="96"/>
      <c r="DNM69" s="96"/>
      <c r="DNN69" s="96"/>
      <c r="DNO69" s="96"/>
      <c r="DNP69" s="96"/>
      <c r="DNQ69" s="96"/>
      <c r="DNR69" s="96"/>
      <c r="DNS69" s="96"/>
      <c r="DNT69" s="96"/>
      <c r="DNU69" s="96"/>
      <c r="DNV69" s="96"/>
      <c r="DNW69" s="96"/>
      <c r="DNX69" s="96"/>
      <c r="DNY69" s="96"/>
      <c r="DNZ69" s="96"/>
      <c r="DOA69" s="96"/>
      <c r="DOB69" s="96"/>
      <c r="DOC69" s="96"/>
      <c r="DOD69" s="96"/>
      <c r="DOE69" s="96"/>
      <c r="DOF69" s="96"/>
      <c r="DOG69" s="96"/>
      <c r="DOH69" s="96"/>
      <c r="DOI69" s="96"/>
      <c r="DOJ69" s="96"/>
      <c r="DOK69" s="96"/>
      <c r="DOL69" s="96"/>
      <c r="DOM69" s="96"/>
      <c r="DON69" s="96"/>
      <c r="DOO69" s="96"/>
      <c r="DOP69" s="96"/>
      <c r="DOQ69" s="96"/>
      <c r="DOR69" s="96"/>
      <c r="DOS69" s="96"/>
      <c r="DOT69" s="96"/>
      <c r="DOU69" s="96"/>
      <c r="DOV69" s="96"/>
      <c r="DOW69" s="96"/>
      <c r="DOX69" s="96"/>
      <c r="DOY69" s="96"/>
      <c r="DOZ69" s="96"/>
      <c r="DPA69" s="96"/>
      <c r="DPB69" s="96"/>
      <c r="DPC69" s="96"/>
      <c r="DPD69" s="96"/>
      <c r="DPE69" s="96"/>
      <c r="DPF69" s="96"/>
      <c r="DPG69" s="96"/>
      <c r="DPH69" s="96"/>
      <c r="DPI69" s="96"/>
      <c r="DPJ69" s="96"/>
      <c r="DPK69" s="96"/>
      <c r="DPL69" s="96"/>
      <c r="DPM69" s="96"/>
      <c r="DPN69" s="96"/>
      <c r="DPO69" s="96"/>
      <c r="DPP69" s="96"/>
      <c r="DPQ69" s="96"/>
      <c r="DPR69" s="96"/>
      <c r="DPS69" s="96"/>
      <c r="DPT69" s="96"/>
      <c r="DPU69" s="96"/>
      <c r="DPV69" s="96"/>
      <c r="DPW69" s="96"/>
      <c r="DPX69" s="96"/>
      <c r="DPY69" s="96"/>
      <c r="DPZ69" s="96"/>
      <c r="DQA69" s="96"/>
      <c r="DQB69" s="96"/>
      <c r="DQC69" s="96"/>
      <c r="DQD69" s="96"/>
      <c r="DQE69" s="96"/>
      <c r="DQF69" s="96"/>
      <c r="DQG69" s="96"/>
      <c r="DQH69" s="96"/>
      <c r="DQI69" s="96"/>
      <c r="DQJ69" s="96"/>
      <c r="DQK69" s="96"/>
      <c r="DQL69" s="96"/>
      <c r="DQM69" s="96"/>
      <c r="DQN69" s="96"/>
      <c r="DQO69" s="96"/>
      <c r="DQP69" s="96"/>
      <c r="DQQ69" s="96"/>
      <c r="DQR69" s="96"/>
      <c r="DQS69" s="96"/>
      <c r="DQT69" s="96"/>
      <c r="DQU69" s="96"/>
      <c r="DQV69" s="96"/>
      <c r="DQW69" s="96"/>
      <c r="DQX69" s="96"/>
      <c r="DQY69" s="96"/>
      <c r="DQZ69" s="96"/>
      <c r="DRA69" s="96"/>
      <c r="DRB69" s="96"/>
      <c r="DRC69" s="96"/>
      <c r="DRD69" s="96"/>
      <c r="DRE69" s="96"/>
      <c r="DRF69" s="96"/>
      <c r="DRG69" s="96"/>
      <c r="DRH69" s="96"/>
      <c r="DRI69" s="96"/>
      <c r="DRJ69" s="96"/>
      <c r="DRK69" s="96"/>
      <c r="DRL69" s="96"/>
      <c r="DRM69" s="96"/>
      <c r="DRN69" s="96"/>
      <c r="DRO69" s="96"/>
      <c r="DRP69" s="96"/>
      <c r="DRQ69" s="96"/>
      <c r="DRR69" s="96"/>
      <c r="DRS69" s="96"/>
      <c r="DRT69" s="96"/>
      <c r="DRU69" s="96"/>
      <c r="DRV69" s="96"/>
      <c r="DRW69" s="96"/>
      <c r="DRX69" s="96"/>
      <c r="DRY69" s="96"/>
      <c r="DRZ69" s="96"/>
      <c r="DSA69" s="96"/>
      <c r="DSB69" s="96"/>
      <c r="DSC69" s="96"/>
      <c r="DSD69" s="96"/>
      <c r="DSE69" s="96"/>
      <c r="DSF69" s="96"/>
      <c r="DSG69" s="96"/>
      <c r="DSH69" s="96"/>
      <c r="DSI69" s="96"/>
      <c r="DSJ69" s="96"/>
      <c r="DSK69" s="96"/>
      <c r="DSL69" s="96"/>
      <c r="DSM69" s="96"/>
      <c r="DSN69" s="96"/>
      <c r="DSO69" s="96"/>
      <c r="DSP69" s="96"/>
      <c r="DSQ69" s="96"/>
      <c r="DSR69" s="96"/>
      <c r="DSS69" s="96"/>
      <c r="DST69" s="96"/>
      <c r="DSU69" s="96"/>
      <c r="DSV69" s="96"/>
      <c r="DSW69" s="96"/>
      <c r="DSX69" s="96"/>
      <c r="DSY69" s="96"/>
      <c r="DSZ69" s="96"/>
      <c r="DTA69" s="96"/>
      <c r="DTB69" s="96"/>
      <c r="DTC69" s="96"/>
      <c r="DTD69" s="96"/>
      <c r="DTE69" s="96"/>
      <c r="DTF69" s="96"/>
      <c r="DTG69" s="96"/>
      <c r="DTH69" s="96"/>
      <c r="DTI69" s="96"/>
      <c r="DTJ69" s="96"/>
      <c r="DTK69" s="96"/>
      <c r="DTL69" s="96"/>
      <c r="DTM69" s="96"/>
      <c r="DTN69" s="96"/>
      <c r="DTO69" s="96"/>
      <c r="DTP69" s="96"/>
      <c r="DTQ69" s="96"/>
      <c r="DTR69" s="96"/>
      <c r="DTS69" s="96"/>
      <c r="DTT69" s="96"/>
      <c r="DTU69" s="96"/>
      <c r="DTV69" s="96"/>
      <c r="DTW69" s="96"/>
      <c r="DTX69" s="96"/>
      <c r="DTY69" s="96"/>
      <c r="DTZ69" s="96"/>
      <c r="DUA69" s="96"/>
      <c r="DUB69" s="96"/>
      <c r="DUC69" s="96"/>
      <c r="DUD69" s="96"/>
      <c r="DUE69" s="96"/>
      <c r="DUF69" s="96"/>
      <c r="DUG69" s="96"/>
      <c r="DUH69" s="96"/>
      <c r="DUI69" s="96"/>
      <c r="DUJ69" s="96"/>
      <c r="DUK69" s="96"/>
      <c r="DUL69" s="96"/>
      <c r="DUM69" s="96"/>
      <c r="DUN69" s="96"/>
      <c r="DUO69" s="96"/>
      <c r="DUP69" s="96"/>
      <c r="DUQ69" s="96"/>
      <c r="DUR69" s="96"/>
      <c r="DUS69" s="96"/>
      <c r="DUT69" s="96"/>
      <c r="DUU69" s="96"/>
      <c r="DUV69" s="96"/>
      <c r="DUW69" s="96"/>
      <c r="DUX69" s="96"/>
      <c r="DUY69" s="96"/>
      <c r="DUZ69" s="96"/>
      <c r="DVA69" s="96"/>
      <c r="DVB69" s="96"/>
      <c r="DVC69" s="96"/>
      <c r="DVD69" s="96"/>
      <c r="DVE69" s="96"/>
      <c r="DVF69" s="96"/>
      <c r="DVG69" s="96"/>
      <c r="DVH69" s="96"/>
      <c r="DVI69" s="96"/>
      <c r="DVJ69" s="96"/>
      <c r="DVK69" s="96"/>
      <c r="DVL69" s="96"/>
      <c r="DVM69" s="96"/>
      <c r="DVN69" s="96"/>
      <c r="DVO69" s="96"/>
      <c r="DVP69" s="96"/>
      <c r="DVQ69" s="96"/>
      <c r="DVR69" s="96"/>
      <c r="DVS69" s="96"/>
      <c r="DVT69" s="96"/>
      <c r="DVU69" s="96"/>
      <c r="DVV69" s="96"/>
      <c r="DVW69" s="96"/>
      <c r="DVX69" s="96"/>
      <c r="DVY69" s="96"/>
      <c r="DVZ69" s="96"/>
      <c r="DWA69" s="96"/>
      <c r="DWB69" s="96"/>
      <c r="DWC69" s="96"/>
      <c r="DWD69" s="96"/>
      <c r="DWE69" s="96"/>
      <c r="DWF69" s="96"/>
      <c r="DWG69" s="96"/>
      <c r="DWH69" s="96"/>
      <c r="DWI69" s="96"/>
      <c r="DWJ69" s="96"/>
      <c r="DWK69" s="96"/>
      <c r="DWL69" s="96"/>
      <c r="DWM69" s="96"/>
      <c r="DWN69" s="96"/>
      <c r="DWO69" s="96"/>
      <c r="DWP69" s="96"/>
      <c r="DWQ69" s="96"/>
      <c r="DWR69" s="96"/>
      <c r="DWS69" s="96"/>
      <c r="DWT69" s="96"/>
      <c r="DWU69" s="96"/>
      <c r="DWV69" s="96"/>
      <c r="DWW69" s="96"/>
      <c r="DWX69" s="96"/>
      <c r="DWY69" s="96"/>
      <c r="DWZ69" s="96"/>
      <c r="DXA69" s="96"/>
      <c r="DXB69" s="96"/>
      <c r="DXC69" s="96"/>
      <c r="DXD69" s="96"/>
      <c r="DXE69" s="96"/>
      <c r="DXF69" s="96"/>
      <c r="DXG69" s="96"/>
      <c r="DXH69" s="96"/>
      <c r="DXI69" s="96"/>
      <c r="DXJ69" s="96"/>
      <c r="DXK69" s="96"/>
      <c r="DXL69" s="96"/>
      <c r="DXM69" s="96"/>
      <c r="DXN69" s="96"/>
      <c r="DXO69" s="96"/>
      <c r="DXP69" s="96"/>
      <c r="DXQ69" s="96"/>
      <c r="DXR69" s="96"/>
      <c r="DXS69" s="96"/>
      <c r="DXT69" s="96"/>
      <c r="DXU69" s="96"/>
      <c r="DXV69" s="96"/>
      <c r="DXW69" s="96"/>
      <c r="DXX69" s="96"/>
      <c r="DXY69" s="96"/>
      <c r="DXZ69" s="96"/>
      <c r="DYA69" s="96"/>
      <c r="DYB69" s="96"/>
      <c r="DYC69" s="96"/>
      <c r="DYD69" s="96"/>
      <c r="DYE69" s="96"/>
      <c r="DYF69" s="96"/>
      <c r="DYG69" s="96"/>
      <c r="DYH69" s="96"/>
      <c r="DYI69" s="96"/>
      <c r="DYJ69" s="96"/>
      <c r="DYK69" s="96"/>
      <c r="DYL69" s="96"/>
      <c r="DYM69" s="96"/>
      <c r="DYN69" s="96"/>
      <c r="DYO69" s="96"/>
      <c r="DYP69" s="96"/>
      <c r="DYQ69" s="96"/>
      <c r="DYR69" s="96"/>
      <c r="DYS69" s="96"/>
      <c r="DYT69" s="96"/>
      <c r="DYU69" s="96"/>
      <c r="DYV69" s="96"/>
      <c r="DYW69" s="96"/>
      <c r="DYX69" s="96"/>
      <c r="DYY69" s="96"/>
      <c r="DYZ69" s="96"/>
      <c r="DZA69" s="96"/>
      <c r="DZB69" s="96"/>
      <c r="DZC69" s="96"/>
      <c r="DZD69" s="96"/>
      <c r="DZE69" s="96"/>
      <c r="DZF69" s="96"/>
      <c r="DZG69" s="96"/>
      <c r="DZH69" s="96"/>
      <c r="DZI69" s="96"/>
      <c r="DZJ69" s="96"/>
      <c r="DZK69" s="96"/>
      <c r="DZL69" s="96"/>
      <c r="DZM69" s="96"/>
      <c r="DZN69" s="96"/>
      <c r="DZO69" s="96"/>
      <c r="DZP69" s="96"/>
      <c r="DZQ69" s="96"/>
      <c r="DZR69" s="96"/>
      <c r="DZS69" s="96"/>
      <c r="DZT69" s="96"/>
      <c r="DZU69" s="96"/>
      <c r="DZV69" s="96"/>
      <c r="DZW69" s="96"/>
      <c r="DZX69" s="96"/>
      <c r="DZY69" s="96"/>
      <c r="DZZ69" s="96"/>
      <c r="EAA69" s="96"/>
      <c r="EAB69" s="96"/>
      <c r="EAC69" s="96"/>
      <c r="EAD69" s="96"/>
      <c r="EAE69" s="96"/>
      <c r="EAF69" s="96"/>
      <c r="EAG69" s="96"/>
      <c r="EAH69" s="96"/>
      <c r="EAI69" s="96"/>
      <c r="EAJ69" s="96"/>
      <c r="EAK69" s="96"/>
      <c r="EAL69" s="96"/>
      <c r="EAM69" s="96"/>
      <c r="EAN69" s="96"/>
      <c r="EAO69" s="96"/>
      <c r="EAP69" s="96"/>
      <c r="EAQ69" s="96"/>
      <c r="EAR69" s="96"/>
      <c r="EAS69" s="96"/>
      <c r="EAT69" s="96"/>
      <c r="EAU69" s="96"/>
      <c r="EAV69" s="96"/>
      <c r="EAW69" s="96"/>
      <c r="EAX69" s="96"/>
      <c r="EAY69" s="96"/>
      <c r="EAZ69" s="96"/>
      <c r="EBA69" s="96"/>
      <c r="EBB69" s="96"/>
      <c r="EBC69" s="96"/>
      <c r="EBD69" s="96"/>
      <c r="EBE69" s="96"/>
      <c r="EBF69" s="96"/>
      <c r="EBG69" s="96"/>
      <c r="EBH69" s="96"/>
      <c r="EBI69" s="96"/>
      <c r="EBJ69" s="96"/>
      <c r="EBK69" s="96"/>
      <c r="EBL69" s="96"/>
      <c r="EBM69" s="96"/>
      <c r="EBN69" s="96"/>
      <c r="EBO69" s="96"/>
      <c r="EBP69" s="96"/>
      <c r="EBQ69" s="96"/>
      <c r="EBR69" s="96"/>
      <c r="EBS69" s="96"/>
      <c r="EBT69" s="96"/>
      <c r="EBU69" s="96"/>
      <c r="EBV69" s="96"/>
      <c r="EBW69" s="96"/>
      <c r="EBX69" s="96"/>
      <c r="EBY69" s="96"/>
      <c r="EBZ69" s="96"/>
      <c r="ECA69" s="96"/>
      <c r="ECB69" s="96"/>
      <c r="ECC69" s="96"/>
      <c r="ECD69" s="96"/>
      <c r="ECE69" s="96"/>
      <c r="ECF69" s="96"/>
      <c r="ECG69" s="96"/>
      <c r="ECH69" s="96"/>
      <c r="ECI69" s="96"/>
      <c r="ECJ69" s="96"/>
      <c r="ECK69" s="96"/>
      <c r="ECL69" s="96"/>
      <c r="ECM69" s="96"/>
      <c r="ECN69" s="96"/>
      <c r="ECO69" s="96"/>
      <c r="ECP69" s="96"/>
      <c r="ECQ69" s="96"/>
      <c r="ECR69" s="96"/>
      <c r="ECS69" s="96"/>
      <c r="ECT69" s="96"/>
      <c r="ECU69" s="96"/>
      <c r="ECV69" s="96"/>
      <c r="ECW69" s="96"/>
      <c r="ECX69" s="96"/>
      <c r="ECY69" s="96"/>
      <c r="ECZ69" s="96"/>
      <c r="EDA69" s="96"/>
      <c r="EDB69" s="96"/>
      <c r="EDC69" s="96"/>
      <c r="EDD69" s="96"/>
      <c r="EDE69" s="96"/>
      <c r="EDF69" s="96"/>
      <c r="EDG69" s="96"/>
      <c r="EDH69" s="96"/>
      <c r="EDI69" s="96"/>
      <c r="EDJ69" s="96"/>
      <c r="EDK69" s="96"/>
      <c r="EDL69" s="96"/>
      <c r="EDM69" s="96"/>
      <c r="EDN69" s="96"/>
      <c r="EDO69" s="96"/>
      <c r="EDP69" s="96"/>
      <c r="EDQ69" s="96"/>
      <c r="EDR69" s="96"/>
      <c r="EDS69" s="96"/>
      <c r="EDT69" s="96"/>
      <c r="EDU69" s="96"/>
      <c r="EDV69" s="96"/>
      <c r="EDW69" s="96"/>
      <c r="EDX69" s="96"/>
      <c r="EDY69" s="96"/>
      <c r="EDZ69" s="96"/>
      <c r="EEA69" s="96"/>
      <c r="EEB69" s="96"/>
      <c r="EEC69" s="96"/>
      <c r="EED69" s="96"/>
      <c r="EEE69" s="96"/>
      <c r="EEF69" s="96"/>
      <c r="EEG69" s="96"/>
      <c r="EEH69" s="96"/>
      <c r="EEI69" s="96"/>
      <c r="EEJ69" s="96"/>
      <c r="EEK69" s="96"/>
      <c r="EEL69" s="96"/>
      <c r="EEM69" s="96"/>
      <c r="EEN69" s="96"/>
      <c r="EEO69" s="96"/>
      <c r="EEP69" s="96"/>
      <c r="EEQ69" s="96"/>
      <c r="EER69" s="96"/>
      <c r="EES69" s="96"/>
      <c r="EET69" s="96"/>
      <c r="EEU69" s="96"/>
      <c r="EEV69" s="96"/>
      <c r="EEW69" s="96"/>
      <c r="EEX69" s="96"/>
      <c r="EEY69" s="96"/>
      <c r="EEZ69" s="96"/>
      <c r="EFA69" s="96"/>
      <c r="EFB69" s="96"/>
      <c r="EFC69" s="96"/>
      <c r="EFD69" s="96"/>
      <c r="EFE69" s="96"/>
      <c r="EFF69" s="96"/>
      <c r="EFG69" s="96"/>
      <c r="EFH69" s="96"/>
      <c r="EFI69" s="96"/>
      <c r="EFJ69" s="96"/>
      <c r="EFK69" s="96"/>
      <c r="EFL69" s="96"/>
      <c r="EFM69" s="96"/>
      <c r="EFN69" s="96"/>
      <c r="EFO69" s="96"/>
      <c r="EFP69" s="96"/>
      <c r="EFQ69" s="96"/>
      <c r="EFR69" s="96"/>
      <c r="EFS69" s="96"/>
      <c r="EFT69" s="96"/>
      <c r="EFU69" s="96"/>
      <c r="EFV69" s="96"/>
      <c r="EFW69" s="96"/>
      <c r="EFX69" s="96"/>
      <c r="EFY69" s="96"/>
      <c r="EFZ69" s="96"/>
      <c r="EGA69" s="96"/>
      <c r="EGB69" s="96"/>
      <c r="EGC69" s="96"/>
      <c r="EGD69" s="96"/>
      <c r="EGE69" s="96"/>
      <c r="EGF69" s="96"/>
      <c r="EGG69" s="96"/>
      <c r="EGH69" s="96"/>
      <c r="EGI69" s="96"/>
      <c r="EGJ69" s="96"/>
      <c r="EGK69" s="96"/>
      <c r="EGL69" s="96"/>
      <c r="EGM69" s="96"/>
      <c r="EGN69" s="96"/>
      <c r="EGO69" s="96"/>
      <c r="EGP69" s="96"/>
      <c r="EGQ69" s="96"/>
      <c r="EGR69" s="96"/>
      <c r="EGS69" s="96"/>
      <c r="EGT69" s="96"/>
      <c r="EGU69" s="96"/>
      <c r="EGV69" s="96"/>
      <c r="EGW69" s="96"/>
      <c r="EGX69" s="96"/>
      <c r="EGY69" s="96"/>
      <c r="EGZ69" s="96"/>
      <c r="EHA69" s="96"/>
      <c r="EHB69" s="96"/>
      <c r="EHC69" s="96"/>
      <c r="EHD69" s="96"/>
      <c r="EHE69" s="96"/>
      <c r="EHF69" s="96"/>
      <c r="EHG69" s="96"/>
      <c r="EHH69" s="96"/>
      <c r="EHI69" s="96"/>
      <c r="EHJ69" s="96"/>
      <c r="EHK69" s="96"/>
      <c r="EHL69" s="96"/>
      <c r="EHM69" s="96"/>
      <c r="EHN69" s="96"/>
      <c r="EHO69" s="96"/>
      <c r="EHP69" s="96"/>
      <c r="EHQ69" s="96"/>
      <c r="EHR69" s="96"/>
      <c r="EHS69" s="96"/>
      <c r="EHT69" s="96"/>
      <c r="EHU69" s="96"/>
      <c r="EHV69" s="96"/>
      <c r="EHW69" s="96"/>
      <c r="EHX69" s="96"/>
      <c r="EHY69" s="96"/>
      <c r="EHZ69" s="96"/>
      <c r="EIA69" s="96"/>
      <c r="EIB69" s="96"/>
      <c r="EIC69" s="96"/>
      <c r="EID69" s="96"/>
      <c r="EIE69" s="96"/>
      <c r="EIF69" s="96"/>
      <c r="EIG69" s="96"/>
      <c r="EIH69" s="96"/>
      <c r="EII69" s="96"/>
      <c r="EIJ69" s="96"/>
      <c r="EIK69" s="96"/>
      <c r="EIL69" s="96"/>
      <c r="EIM69" s="96"/>
      <c r="EIN69" s="96"/>
      <c r="EIO69" s="96"/>
      <c r="EIP69" s="96"/>
      <c r="EIQ69" s="96"/>
      <c r="EIR69" s="96"/>
      <c r="EIS69" s="96"/>
      <c r="EIT69" s="96"/>
      <c r="EIU69" s="96"/>
      <c r="EIV69" s="96"/>
      <c r="EIW69" s="96"/>
      <c r="EIX69" s="96"/>
      <c r="EIY69" s="96"/>
      <c r="EIZ69" s="96"/>
      <c r="EJA69" s="96"/>
      <c r="EJB69" s="96"/>
      <c r="EJC69" s="96"/>
      <c r="EJD69" s="96"/>
      <c r="EJE69" s="96"/>
      <c r="EJF69" s="96"/>
      <c r="EJG69" s="96"/>
      <c r="EJH69" s="96"/>
      <c r="EJI69" s="96"/>
      <c r="EJJ69" s="96"/>
      <c r="EJK69" s="96"/>
      <c r="EJL69" s="96"/>
      <c r="EJM69" s="96"/>
      <c r="EJN69" s="96"/>
      <c r="EJO69" s="96"/>
      <c r="EJP69" s="96"/>
      <c r="EJQ69" s="96"/>
      <c r="EJR69" s="96"/>
      <c r="EJS69" s="96"/>
      <c r="EJT69" s="96"/>
      <c r="EJU69" s="96"/>
      <c r="EJV69" s="96"/>
      <c r="EJW69" s="96"/>
      <c r="EJX69" s="96"/>
      <c r="EJY69" s="96"/>
      <c r="EJZ69" s="96"/>
      <c r="EKA69" s="96"/>
      <c r="EKB69" s="96"/>
      <c r="EKC69" s="96"/>
      <c r="EKD69" s="96"/>
      <c r="EKE69" s="96"/>
      <c r="EKF69" s="96"/>
      <c r="EKG69" s="96"/>
      <c r="EKH69" s="96"/>
      <c r="EKI69" s="96"/>
      <c r="EKJ69" s="96"/>
      <c r="EKK69" s="96"/>
      <c r="EKL69" s="96"/>
      <c r="EKM69" s="96"/>
      <c r="EKN69" s="96"/>
      <c r="EKO69" s="96"/>
      <c r="EKP69" s="96"/>
      <c r="EKQ69" s="96"/>
      <c r="EKR69" s="96"/>
      <c r="EKS69" s="96"/>
      <c r="EKT69" s="96"/>
      <c r="EKU69" s="96"/>
      <c r="EKV69" s="96"/>
      <c r="EKW69" s="96"/>
      <c r="EKX69" s="96"/>
      <c r="EKY69" s="96"/>
      <c r="EKZ69" s="96"/>
      <c r="ELA69" s="96"/>
      <c r="ELB69" s="96"/>
      <c r="ELC69" s="96"/>
      <c r="ELD69" s="96"/>
      <c r="ELE69" s="96"/>
      <c r="ELF69" s="96"/>
      <c r="ELG69" s="96"/>
      <c r="ELH69" s="96"/>
      <c r="ELI69" s="96"/>
      <c r="ELJ69" s="96"/>
      <c r="ELK69" s="96"/>
      <c r="ELL69" s="96"/>
      <c r="ELM69" s="96"/>
      <c r="ELN69" s="96"/>
      <c r="ELO69" s="96"/>
      <c r="ELP69" s="96"/>
      <c r="ELQ69" s="96"/>
      <c r="ELR69" s="96"/>
      <c r="ELS69" s="96"/>
      <c r="ELT69" s="96"/>
      <c r="ELU69" s="96"/>
      <c r="ELV69" s="96"/>
      <c r="ELW69" s="96"/>
      <c r="ELX69" s="96"/>
      <c r="ELY69" s="96"/>
      <c r="ELZ69" s="96"/>
      <c r="EMA69" s="96"/>
      <c r="EMB69" s="96"/>
      <c r="EMC69" s="96"/>
      <c r="EMD69" s="96"/>
      <c r="EME69" s="96"/>
      <c r="EMF69" s="96"/>
      <c r="EMG69" s="96"/>
      <c r="EMH69" s="96"/>
      <c r="EMI69" s="96"/>
      <c r="EMJ69" s="96"/>
      <c r="EMK69" s="96"/>
      <c r="EML69" s="96"/>
      <c r="EMM69" s="96"/>
      <c r="EMN69" s="96"/>
      <c r="EMO69" s="96"/>
      <c r="EMP69" s="96"/>
      <c r="EMQ69" s="96"/>
      <c r="EMR69" s="96"/>
      <c r="EMS69" s="96"/>
      <c r="EMT69" s="96"/>
      <c r="EMU69" s="96"/>
      <c r="EMV69" s="96"/>
      <c r="EMW69" s="96"/>
      <c r="EMX69" s="96"/>
      <c r="EMY69" s="96"/>
      <c r="EMZ69" s="96"/>
      <c r="ENA69" s="96"/>
      <c r="ENB69" s="96"/>
      <c r="ENC69" s="96"/>
      <c r="END69" s="96"/>
      <c r="ENE69" s="96"/>
      <c r="ENF69" s="96"/>
      <c r="ENG69" s="96"/>
      <c r="ENH69" s="96"/>
      <c r="ENI69" s="96"/>
      <c r="ENJ69" s="96"/>
      <c r="ENK69" s="96"/>
      <c r="ENL69" s="96"/>
      <c r="ENM69" s="96"/>
      <c r="ENN69" s="96"/>
      <c r="ENO69" s="96"/>
      <c r="ENP69" s="96"/>
      <c r="ENQ69" s="96"/>
      <c r="ENR69" s="96"/>
      <c r="ENS69" s="96"/>
      <c r="ENT69" s="96"/>
      <c r="ENU69" s="96"/>
      <c r="ENV69" s="96"/>
      <c r="ENW69" s="96"/>
      <c r="ENX69" s="96"/>
      <c r="ENY69" s="96"/>
      <c r="ENZ69" s="96"/>
      <c r="EOA69" s="96"/>
      <c r="EOB69" s="96"/>
      <c r="EOC69" s="96"/>
      <c r="EOD69" s="96"/>
      <c r="EOE69" s="96"/>
      <c r="EOF69" s="96"/>
      <c r="EOG69" s="96"/>
      <c r="EOH69" s="96"/>
      <c r="EOI69" s="96"/>
      <c r="EOJ69" s="96"/>
      <c r="EOK69" s="96"/>
      <c r="EOL69" s="96"/>
      <c r="EOM69" s="96"/>
      <c r="EON69" s="96"/>
      <c r="EOO69" s="96"/>
      <c r="EOP69" s="96"/>
      <c r="EOQ69" s="96"/>
      <c r="EOR69" s="96"/>
      <c r="EOS69" s="96"/>
      <c r="EOT69" s="96"/>
      <c r="EOU69" s="96"/>
      <c r="EOV69" s="96"/>
      <c r="EOW69" s="96"/>
      <c r="EOX69" s="96"/>
      <c r="EOY69" s="96"/>
      <c r="EOZ69" s="96"/>
      <c r="EPA69" s="96"/>
      <c r="EPB69" s="96"/>
      <c r="EPC69" s="96"/>
      <c r="EPD69" s="96"/>
      <c r="EPE69" s="96"/>
      <c r="EPF69" s="96"/>
      <c r="EPG69" s="96"/>
      <c r="EPH69" s="96"/>
      <c r="EPI69" s="96"/>
      <c r="EPJ69" s="96"/>
      <c r="EPK69" s="96"/>
      <c r="EPL69" s="96"/>
      <c r="EPM69" s="96"/>
      <c r="EPN69" s="96"/>
      <c r="EPO69" s="96"/>
      <c r="EPP69" s="96"/>
      <c r="EPQ69" s="96"/>
      <c r="EPR69" s="96"/>
      <c r="EPS69" s="96"/>
      <c r="EPT69" s="96"/>
      <c r="EPU69" s="96"/>
      <c r="EPV69" s="96"/>
      <c r="EPW69" s="96"/>
      <c r="EPX69" s="96"/>
      <c r="EPY69" s="96"/>
      <c r="EPZ69" s="96"/>
      <c r="EQA69" s="96"/>
      <c r="EQB69" s="96"/>
      <c r="EQC69" s="96"/>
      <c r="EQD69" s="96"/>
      <c r="EQE69" s="96"/>
      <c r="EQF69" s="96"/>
      <c r="EQG69" s="96"/>
      <c r="EQH69" s="96"/>
      <c r="EQI69" s="96"/>
      <c r="EQJ69" s="96"/>
      <c r="EQK69" s="96"/>
      <c r="EQL69" s="96"/>
      <c r="EQM69" s="96"/>
      <c r="EQN69" s="96"/>
      <c r="EQO69" s="96"/>
      <c r="EQP69" s="96"/>
      <c r="EQQ69" s="96"/>
      <c r="EQR69" s="96"/>
      <c r="EQS69" s="96"/>
      <c r="EQT69" s="96"/>
      <c r="EQU69" s="96"/>
      <c r="EQV69" s="96"/>
      <c r="EQW69" s="96"/>
      <c r="EQX69" s="96"/>
      <c r="EQY69" s="96"/>
      <c r="EQZ69" s="96"/>
      <c r="ERA69" s="96"/>
      <c r="ERB69" s="96"/>
      <c r="ERC69" s="96"/>
      <c r="ERD69" s="96"/>
      <c r="ERE69" s="96"/>
      <c r="ERF69" s="96"/>
      <c r="ERG69" s="96"/>
      <c r="ERH69" s="96"/>
      <c r="ERI69" s="96"/>
      <c r="ERJ69" s="96"/>
      <c r="ERK69" s="96"/>
      <c r="ERL69" s="96"/>
      <c r="ERM69" s="96"/>
      <c r="ERN69" s="96"/>
      <c r="ERO69" s="96"/>
      <c r="ERP69" s="96"/>
      <c r="ERQ69" s="96"/>
      <c r="ERR69" s="96"/>
      <c r="ERS69" s="96"/>
      <c r="ERT69" s="96"/>
      <c r="ERU69" s="96"/>
      <c r="ERV69" s="96"/>
      <c r="ERW69" s="96"/>
      <c r="ERX69" s="96"/>
      <c r="ERY69" s="96"/>
      <c r="ERZ69" s="96"/>
      <c r="ESA69" s="96"/>
      <c r="ESB69" s="96"/>
      <c r="ESC69" s="96"/>
      <c r="ESD69" s="96"/>
      <c r="ESE69" s="96"/>
      <c r="ESF69" s="96"/>
      <c r="ESG69" s="96"/>
      <c r="ESH69" s="96"/>
      <c r="ESI69" s="96"/>
      <c r="ESJ69" s="96"/>
      <c r="ESK69" s="96"/>
      <c r="ESL69" s="96"/>
      <c r="ESM69" s="96"/>
      <c r="ESN69" s="96"/>
      <c r="ESO69" s="96"/>
      <c r="ESP69" s="96"/>
      <c r="ESQ69" s="96"/>
      <c r="ESR69" s="96"/>
      <c r="ESS69" s="96"/>
      <c r="EST69" s="96"/>
      <c r="ESU69" s="96"/>
      <c r="ESV69" s="96"/>
      <c r="ESW69" s="96"/>
      <c r="ESX69" s="96"/>
      <c r="ESY69" s="96"/>
      <c r="ESZ69" s="96"/>
      <c r="ETA69" s="96"/>
      <c r="ETB69" s="96"/>
      <c r="ETC69" s="96"/>
      <c r="ETD69" s="96"/>
      <c r="ETE69" s="96"/>
      <c r="ETF69" s="96"/>
      <c r="ETG69" s="96"/>
      <c r="ETH69" s="96"/>
      <c r="ETI69" s="96"/>
      <c r="ETJ69" s="96"/>
      <c r="ETK69" s="96"/>
      <c r="ETL69" s="96"/>
      <c r="ETM69" s="96"/>
      <c r="ETN69" s="96"/>
      <c r="ETO69" s="96"/>
      <c r="ETP69" s="96"/>
      <c r="ETQ69" s="96"/>
      <c r="ETR69" s="96"/>
      <c r="ETS69" s="96"/>
      <c r="ETT69" s="96"/>
      <c r="ETU69" s="96"/>
      <c r="ETV69" s="96"/>
      <c r="ETW69" s="96"/>
      <c r="ETX69" s="96"/>
      <c r="ETY69" s="96"/>
      <c r="ETZ69" s="96"/>
      <c r="EUA69" s="96"/>
      <c r="EUB69" s="96"/>
      <c r="EUC69" s="96"/>
      <c r="EUD69" s="96"/>
      <c r="EUE69" s="96"/>
      <c r="EUF69" s="96"/>
      <c r="EUG69" s="96"/>
      <c r="EUH69" s="96"/>
      <c r="EUI69" s="96"/>
      <c r="EUJ69" s="96"/>
      <c r="EUK69" s="96"/>
      <c r="EUL69" s="96"/>
      <c r="EUM69" s="96"/>
      <c r="EUN69" s="96"/>
      <c r="EUO69" s="96"/>
      <c r="EUP69" s="96"/>
      <c r="EUQ69" s="96"/>
      <c r="EUR69" s="96"/>
      <c r="EUS69" s="96"/>
      <c r="EUT69" s="96"/>
      <c r="EUU69" s="96"/>
      <c r="EUV69" s="96"/>
      <c r="EUW69" s="96"/>
      <c r="EUX69" s="96"/>
      <c r="EUY69" s="96"/>
      <c r="EUZ69" s="96"/>
      <c r="EVA69" s="96"/>
      <c r="EVB69" s="96"/>
      <c r="EVC69" s="96"/>
      <c r="EVD69" s="96"/>
      <c r="EVE69" s="96"/>
      <c r="EVF69" s="96"/>
      <c r="EVG69" s="96"/>
      <c r="EVH69" s="96"/>
      <c r="EVI69" s="96"/>
      <c r="EVJ69" s="96"/>
      <c r="EVK69" s="96"/>
      <c r="EVL69" s="96"/>
      <c r="EVM69" s="96"/>
      <c r="EVN69" s="96"/>
      <c r="EVO69" s="96"/>
      <c r="EVP69" s="96"/>
      <c r="EVQ69" s="96"/>
      <c r="EVR69" s="96"/>
      <c r="EVS69" s="96"/>
      <c r="EVT69" s="96"/>
      <c r="EVU69" s="96"/>
      <c r="EVV69" s="96"/>
      <c r="EVW69" s="96"/>
      <c r="EVX69" s="96"/>
      <c r="EVY69" s="96"/>
      <c r="EVZ69" s="96"/>
      <c r="EWA69" s="96"/>
      <c r="EWB69" s="96"/>
      <c r="EWC69" s="96"/>
      <c r="EWD69" s="96"/>
      <c r="EWE69" s="96"/>
      <c r="EWF69" s="96"/>
      <c r="EWG69" s="96"/>
      <c r="EWH69" s="96"/>
      <c r="EWI69" s="96"/>
      <c r="EWJ69" s="96"/>
      <c r="EWK69" s="96"/>
      <c r="EWL69" s="96"/>
      <c r="EWM69" s="96"/>
      <c r="EWN69" s="96"/>
      <c r="EWO69" s="96"/>
      <c r="EWP69" s="96"/>
      <c r="EWQ69" s="96"/>
      <c r="EWR69" s="96"/>
      <c r="EWS69" s="96"/>
      <c r="EWT69" s="96"/>
      <c r="EWU69" s="96"/>
      <c r="EWV69" s="96"/>
      <c r="EWW69" s="96"/>
      <c r="EWX69" s="96"/>
      <c r="EWY69" s="96"/>
      <c r="EWZ69" s="96"/>
      <c r="EXA69" s="96"/>
      <c r="EXB69" s="96"/>
      <c r="EXC69" s="96"/>
      <c r="EXD69" s="96"/>
      <c r="EXE69" s="96"/>
      <c r="EXF69" s="96"/>
      <c r="EXG69" s="96"/>
      <c r="EXH69" s="96"/>
      <c r="EXI69" s="96"/>
      <c r="EXJ69" s="96"/>
      <c r="EXK69" s="96"/>
      <c r="EXL69" s="96"/>
      <c r="EXM69" s="96"/>
      <c r="EXN69" s="96"/>
      <c r="EXO69" s="96"/>
      <c r="EXP69" s="96"/>
      <c r="EXQ69" s="96"/>
      <c r="EXR69" s="96"/>
      <c r="EXS69" s="96"/>
      <c r="EXT69" s="96"/>
      <c r="EXU69" s="96"/>
      <c r="EXV69" s="96"/>
      <c r="EXW69" s="96"/>
      <c r="EXX69" s="96"/>
      <c r="EXY69" s="96"/>
      <c r="EXZ69" s="96"/>
      <c r="EYA69" s="96"/>
      <c r="EYB69" s="96"/>
      <c r="EYC69" s="96"/>
      <c r="EYD69" s="96"/>
      <c r="EYE69" s="96"/>
      <c r="EYF69" s="96"/>
      <c r="EYG69" s="96"/>
      <c r="EYH69" s="96"/>
      <c r="EYI69" s="96"/>
      <c r="EYJ69" s="96"/>
      <c r="EYK69" s="96"/>
      <c r="EYL69" s="96"/>
      <c r="EYM69" s="96"/>
      <c r="EYN69" s="96"/>
      <c r="EYO69" s="96"/>
      <c r="EYP69" s="96"/>
      <c r="EYQ69" s="96"/>
      <c r="EYR69" s="96"/>
      <c r="EYS69" s="96"/>
      <c r="EYT69" s="96"/>
      <c r="EYU69" s="96"/>
      <c r="EYV69" s="96"/>
      <c r="EYW69" s="96"/>
      <c r="EYX69" s="96"/>
      <c r="EYY69" s="96"/>
      <c r="EYZ69" s="96"/>
      <c r="EZA69" s="96"/>
      <c r="EZB69" s="96"/>
      <c r="EZC69" s="96"/>
      <c r="EZD69" s="96"/>
      <c r="EZE69" s="96"/>
      <c r="EZF69" s="96"/>
      <c r="EZG69" s="96"/>
      <c r="EZH69" s="96"/>
      <c r="EZI69" s="96"/>
      <c r="EZJ69" s="96"/>
      <c r="EZK69" s="96"/>
      <c r="EZL69" s="96"/>
      <c r="EZM69" s="96"/>
      <c r="EZN69" s="96"/>
      <c r="EZO69" s="96"/>
      <c r="EZP69" s="96"/>
      <c r="EZQ69" s="96"/>
      <c r="EZR69" s="96"/>
      <c r="EZS69" s="96"/>
      <c r="EZT69" s="96"/>
      <c r="EZU69" s="96"/>
      <c r="EZV69" s="96"/>
      <c r="EZW69" s="96"/>
      <c r="EZX69" s="96"/>
      <c r="EZY69" s="96"/>
      <c r="EZZ69" s="96"/>
      <c r="FAA69" s="96"/>
      <c r="FAB69" s="96"/>
      <c r="FAC69" s="96"/>
      <c r="FAD69" s="96"/>
      <c r="FAE69" s="96"/>
      <c r="FAF69" s="96"/>
      <c r="FAG69" s="96"/>
      <c r="FAH69" s="96"/>
      <c r="FAI69" s="96"/>
      <c r="FAJ69" s="96"/>
      <c r="FAK69" s="96"/>
      <c r="FAL69" s="96"/>
      <c r="FAM69" s="96"/>
      <c r="FAN69" s="96"/>
      <c r="FAO69" s="96"/>
      <c r="FAP69" s="96"/>
      <c r="FAQ69" s="96"/>
      <c r="FAR69" s="96"/>
      <c r="FAS69" s="96"/>
      <c r="FAT69" s="96"/>
      <c r="FAU69" s="96"/>
      <c r="FAV69" s="96"/>
      <c r="FAW69" s="96"/>
      <c r="FAX69" s="96"/>
      <c r="FAY69" s="96"/>
      <c r="FAZ69" s="96"/>
      <c r="FBA69" s="96"/>
      <c r="FBB69" s="96"/>
      <c r="FBC69" s="96"/>
      <c r="FBD69" s="96"/>
      <c r="FBE69" s="96"/>
      <c r="FBF69" s="96"/>
      <c r="FBG69" s="96"/>
      <c r="FBH69" s="96"/>
      <c r="FBI69" s="96"/>
      <c r="FBJ69" s="96"/>
      <c r="FBK69" s="96"/>
      <c r="FBL69" s="96"/>
      <c r="FBM69" s="96"/>
      <c r="FBN69" s="96"/>
      <c r="FBO69" s="96"/>
      <c r="FBP69" s="96"/>
      <c r="FBQ69" s="96"/>
      <c r="FBR69" s="96"/>
      <c r="FBS69" s="96"/>
      <c r="FBT69" s="96"/>
      <c r="FBU69" s="96"/>
      <c r="FBV69" s="96"/>
      <c r="FBW69" s="96"/>
      <c r="FBX69" s="96"/>
      <c r="FBY69" s="96"/>
      <c r="FBZ69" s="96"/>
      <c r="FCA69" s="96"/>
      <c r="FCB69" s="96"/>
      <c r="FCC69" s="96"/>
      <c r="FCD69" s="96"/>
      <c r="FCE69" s="96"/>
      <c r="FCF69" s="96"/>
      <c r="FCG69" s="96"/>
      <c r="FCH69" s="96"/>
      <c r="FCI69" s="96"/>
      <c r="FCJ69" s="96"/>
      <c r="FCK69" s="96"/>
      <c r="FCL69" s="96"/>
      <c r="FCM69" s="96"/>
      <c r="FCN69" s="96"/>
      <c r="FCO69" s="96"/>
      <c r="FCP69" s="96"/>
      <c r="FCQ69" s="96"/>
      <c r="FCR69" s="96"/>
      <c r="FCS69" s="96"/>
      <c r="FCT69" s="96"/>
      <c r="FCU69" s="96"/>
      <c r="FCV69" s="96"/>
      <c r="FCW69" s="96"/>
      <c r="FCX69" s="96"/>
      <c r="FCY69" s="96"/>
      <c r="FCZ69" s="96"/>
      <c r="FDA69" s="96"/>
      <c r="FDB69" s="96"/>
      <c r="FDC69" s="96"/>
      <c r="FDD69" s="96"/>
      <c r="FDE69" s="96"/>
      <c r="FDF69" s="96"/>
      <c r="FDG69" s="96"/>
      <c r="FDH69" s="96"/>
      <c r="FDI69" s="96"/>
      <c r="FDJ69" s="96"/>
      <c r="FDK69" s="96"/>
      <c r="FDL69" s="96"/>
      <c r="FDM69" s="96"/>
      <c r="FDN69" s="96"/>
      <c r="FDO69" s="96"/>
      <c r="FDP69" s="96"/>
      <c r="FDQ69" s="96"/>
      <c r="FDR69" s="96"/>
      <c r="FDS69" s="96"/>
      <c r="FDT69" s="96"/>
      <c r="FDU69" s="96"/>
      <c r="FDV69" s="96"/>
      <c r="FDW69" s="96"/>
      <c r="FDX69" s="96"/>
      <c r="FDY69" s="96"/>
      <c r="FDZ69" s="96"/>
      <c r="FEA69" s="96"/>
      <c r="FEB69" s="96"/>
      <c r="FEC69" s="96"/>
      <c r="FED69" s="96"/>
      <c r="FEE69" s="96"/>
      <c r="FEF69" s="96"/>
      <c r="FEG69" s="96"/>
      <c r="FEH69" s="96"/>
      <c r="FEI69" s="96"/>
      <c r="FEJ69" s="96"/>
      <c r="FEK69" s="96"/>
      <c r="FEL69" s="96"/>
      <c r="FEM69" s="96"/>
      <c r="FEN69" s="96"/>
      <c r="FEO69" s="96"/>
      <c r="FEP69" s="96"/>
      <c r="FEQ69" s="96"/>
      <c r="FER69" s="96"/>
      <c r="FES69" s="96"/>
      <c r="FET69" s="96"/>
      <c r="FEU69" s="96"/>
      <c r="FEV69" s="96"/>
      <c r="FEW69" s="96"/>
      <c r="FEX69" s="96"/>
      <c r="FEY69" s="96"/>
      <c r="FEZ69" s="96"/>
      <c r="FFA69" s="96"/>
      <c r="FFB69" s="96"/>
      <c r="FFC69" s="96"/>
      <c r="FFD69" s="96"/>
      <c r="FFE69" s="96"/>
      <c r="FFF69" s="96"/>
      <c r="FFG69" s="96"/>
      <c r="FFH69" s="96"/>
      <c r="FFI69" s="96"/>
      <c r="FFJ69" s="96"/>
      <c r="FFK69" s="96"/>
      <c r="FFL69" s="96"/>
      <c r="FFM69" s="96"/>
      <c r="FFN69" s="96"/>
      <c r="FFO69" s="96"/>
      <c r="FFP69" s="96"/>
      <c r="FFQ69" s="96"/>
      <c r="FFR69" s="96"/>
      <c r="FFS69" s="96"/>
      <c r="FFT69" s="96"/>
      <c r="FFU69" s="96"/>
      <c r="FFV69" s="96"/>
      <c r="FFW69" s="96"/>
      <c r="FFX69" s="96"/>
      <c r="FFY69" s="96"/>
      <c r="FFZ69" s="96"/>
      <c r="FGA69" s="96"/>
      <c r="FGB69" s="96"/>
      <c r="FGC69" s="96"/>
      <c r="FGD69" s="96"/>
      <c r="FGE69" s="96"/>
      <c r="FGF69" s="96"/>
      <c r="FGG69" s="96"/>
      <c r="FGH69" s="96"/>
      <c r="FGI69" s="96"/>
      <c r="FGJ69" s="96"/>
      <c r="FGK69" s="96"/>
      <c r="FGL69" s="96"/>
      <c r="FGM69" s="96"/>
      <c r="FGN69" s="96"/>
      <c r="FGO69" s="96"/>
      <c r="FGP69" s="96"/>
      <c r="FGQ69" s="96"/>
      <c r="FGR69" s="96"/>
      <c r="FGS69" s="96"/>
      <c r="FGT69" s="96"/>
      <c r="FGU69" s="96"/>
      <c r="FGV69" s="96"/>
      <c r="FGW69" s="96"/>
      <c r="FGX69" s="96"/>
      <c r="FGY69" s="96"/>
      <c r="FGZ69" s="96"/>
      <c r="FHA69" s="96"/>
      <c r="FHB69" s="96"/>
      <c r="FHC69" s="96"/>
      <c r="FHD69" s="96"/>
      <c r="FHE69" s="96"/>
      <c r="FHF69" s="96"/>
      <c r="FHG69" s="96"/>
      <c r="FHH69" s="96"/>
      <c r="FHI69" s="96"/>
      <c r="FHJ69" s="96"/>
      <c r="FHK69" s="96"/>
      <c r="FHL69" s="96"/>
      <c r="FHM69" s="96"/>
      <c r="FHN69" s="96"/>
      <c r="FHO69" s="96"/>
      <c r="FHP69" s="96"/>
      <c r="FHQ69" s="96"/>
      <c r="FHR69" s="96"/>
      <c r="FHS69" s="96"/>
      <c r="FHT69" s="96"/>
      <c r="FHU69" s="96"/>
      <c r="FHV69" s="96"/>
      <c r="FHW69" s="96"/>
      <c r="FHX69" s="96"/>
      <c r="FHY69" s="96"/>
      <c r="FHZ69" s="96"/>
      <c r="FIA69" s="96"/>
      <c r="FIB69" s="96"/>
      <c r="FIC69" s="96"/>
      <c r="FID69" s="96"/>
      <c r="FIE69" s="96"/>
      <c r="FIF69" s="96"/>
      <c r="FIG69" s="96"/>
      <c r="FIH69" s="96"/>
      <c r="FII69" s="96"/>
      <c r="FIJ69" s="96"/>
      <c r="FIK69" s="96"/>
      <c r="FIL69" s="96"/>
      <c r="FIM69" s="96"/>
      <c r="FIN69" s="96"/>
      <c r="FIO69" s="96"/>
      <c r="FIP69" s="96"/>
      <c r="FIQ69" s="96"/>
      <c r="FIR69" s="96"/>
      <c r="FIS69" s="96"/>
      <c r="FIT69" s="96"/>
      <c r="FIU69" s="96"/>
      <c r="FIV69" s="96"/>
      <c r="FIW69" s="96"/>
      <c r="FIX69" s="96"/>
      <c r="FIY69" s="96"/>
      <c r="FIZ69" s="96"/>
      <c r="FJA69" s="96"/>
      <c r="FJB69" s="96"/>
      <c r="FJC69" s="96"/>
      <c r="FJD69" s="96"/>
      <c r="FJE69" s="96"/>
      <c r="FJF69" s="96"/>
      <c r="FJG69" s="96"/>
      <c r="FJH69" s="96"/>
      <c r="FJI69" s="96"/>
      <c r="FJJ69" s="96"/>
      <c r="FJK69" s="96"/>
      <c r="FJL69" s="96"/>
      <c r="FJM69" s="96"/>
      <c r="FJN69" s="96"/>
      <c r="FJO69" s="96"/>
      <c r="FJP69" s="96"/>
      <c r="FJQ69" s="96"/>
      <c r="FJR69" s="96"/>
      <c r="FJS69" s="96"/>
      <c r="FJT69" s="96"/>
      <c r="FJU69" s="96"/>
      <c r="FJV69" s="96"/>
      <c r="FJW69" s="96"/>
      <c r="FJX69" s="96"/>
      <c r="FJY69" s="96"/>
      <c r="FJZ69" s="96"/>
      <c r="FKA69" s="96"/>
      <c r="FKB69" s="96"/>
      <c r="FKC69" s="96"/>
      <c r="FKD69" s="96"/>
      <c r="FKE69" s="96"/>
      <c r="FKF69" s="96"/>
      <c r="FKG69" s="96"/>
      <c r="FKH69" s="96"/>
      <c r="FKI69" s="96"/>
      <c r="FKJ69" s="96"/>
      <c r="FKK69" s="96"/>
      <c r="FKL69" s="96"/>
      <c r="FKM69" s="96"/>
      <c r="FKN69" s="96"/>
      <c r="FKO69" s="96"/>
      <c r="FKP69" s="96"/>
      <c r="FKQ69" s="96"/>
      <c r="FKR69" s="96"/>
      <c r="FKS69" s="96"/>
      <c r="FKT69" s="96"/>
      <c r="FKU69" s="96"/>
      <c r="FKV69" s="96"/>
      <c r="FKW69" s="96"/>
      <c r="FKX69" s="96"/>
      <c r="FKY69" s="96"/>
      <c r="FKZ69" s="96"/>
      <c r="FLA69" s="96"/>
      <c r="FLB69" s="96"/>
      <c r="FLC69" s="96"/>
      <c r="FLD69" s="96"/>
      <c r="FLE69" s="96"/>
      <c r="FLF69" s="96"/>
      <c r="FLG69" s="96"/>
      <c r="FLH69" s="96"/>
      <c r="FLI69" s="96"/>
      <c r="FLJ69" s="96"/>
      <c r="FLK69" s="96"/>
      <c r="FLL69" s="96"/>
      <c r="FLM69" s="96"/>
      <c r="FLN69" s="96"/>
      <c r="FLO69" s="96"/>
      <c r="FLP69" s="96"/>
      <c r="FLQ69" s="96"/>
      <c r="FLR69" s="96"/>
      <c r="FLS69" s="96"/>
      <c r="FLT69" s="96"/>
      <c r="FLU69" s="96"/>
      <c r="FLV69" s="96"/>
      <c r="FLW69" s="96"/>
      <c r="FLX69" s="96"/>
      <c r="FLY69" s="96"/>
      <c r="FLZ69" s="96"/>
      <c r="FMA69" s="96"/>
      <c r="FMB69" s="96"/>
      <c r="FMC69" s="96"/>
      <c r="FMD69" s="96"/>
      <c r="FME69" s="96"/>
      <c r="FMF69" s="96"/>
      <c r="FMG69" s="96"/>
      <c r="FMH69" s="96"/>
      <c r="FMI69" s="96"/>
      <c r="FMJ69" s="96"/>
      <c r="FMK69" s="96"/>
      <c r="FML69" s="96"/>
      <c r="FMM69" s="96"/>
      <c r="FMN69" s="96"/>
      <c r="FMO69" s="96"/>
      <c r="FMP69" s="96"/>
      <c r="FMQ69" s="96"/>
      <c r="FMR69" s="96"/>
      <c r="FMS69" s="96"/>
      <c r="FMT69" s="96"/>
      <c r="FMU69" s="96"/>
      <c r="FMV69" s="96"/>
      <c r="FMW69" s="96"/>
      <c r="FMX69" s="96"/>
      <c r="FMY69" s="96"/>
      <c r="FMZ69" s="96"/>
      <c r="FNA69" s="96"/>
      <c r="FNB69" s="96"/>
      <c r="FNC69" s="96"/>
      <c r="FND69" s="96"/>
      <c r="FNE69" s="96"/>
      <c r="FNF69" s="96"/>
      <c r="FNG69" s="96"/>
      <c r="FNH69" s="96"/>
      <c r="FNI69" s="96"/>
      <c r="FNJ69" s="96"/>
      <c r="FNK69" s="96"/>
      <c r="FNL69" s="96"/>
      <c r="FNM69" s="96"/>
      <c r="FNN69" s="96"/>
      <c r="FNO69" s="96"/>
      <c r="FNP69" s="96"/>
      <c r="FNQ69" s="96"/>
      <c r="FNR69" s="96"/>
      <c r="FNS69" s="96"/>
      <c r="FNT69" s="96"/>
      <c r="FNU69" s="96"/>
      <c r="FNV69" s="96"/>
      <c r="FNW69" s="96"/>
      <c r="FNX69" s="96"/>
      <c r="FNY69" s="96"/>
      <c r="FNZ69" s="96"/>
      <c r="FOA69" s="96"/>
      <c r="FOB69" s="96"/>
      <c r="FOC69" s="96"/>
      <c r="FOD69" s="96"/>
      <c r="FOE69" s="96"/>
      <c r="FOF69" s="96"/>
      <c r="FOG69" s="96"/>
      <c r="FOH69" s="96"/>
      <c r="FOI69" s="96"/>
      <c r="FOJ69" s="96"/>
      <c r="FOK69" s="96"/>
      <c r="FOL69" s="96"/>
      <c r="FOM69" s="96"/>
      <c r="FON69" s="96"/>
      <c r="FOO69" s="96"/>
      <c r="FOP69" s="96"/>
      <c r="FOQ69" s="96"/>
      <c r="FOR69" s="96"/>
      <c r="FOS69" s="96"/>
      <c r="FOT69" s="96"/>
      <c r="FOU69" s="96"/>
      <c r="FOV69" s="96"/>
      <c r="FOW69" s="96"/>
      <c r="FOX69" s="96"/>
      <c r="FOY69" s="96"/>
      <c r="FOZ69" s="96"/>
      <c r="FPA69" s="96"/>
      <c r="FPB69" s="96"/>
      <c r="FPC69" s="96"/>
      <c r="FPD69" s="96"/>
      <c r="FPE69" s="96"/>
      <c r="FPF69" s="96"/>
      <c r="FPG69" s="96"/>
      <c r="FPH69" s="96"/>
      <c r="FPI69" s="96"/>
      <c r="FPJ69" s="96"/>
      <c r="FPK69" s="96"/>
      <c r="FPL69" s="96"/>
      <c r="FPM69" s="96"/>
      <c r="FPN69" s="96"/>
      <c r="FPO69" s="96"/>
      <c r="FPP69" s="96"/>
      <c r="FPQ69" s="96"/>
      <c r="FPR69" s="96"/>
      <c r="FPS69" s="96"/>
      <c r="FPT69" s="96"/>
      <c r="FPU69" s="96"/>
      <c r="FPV69" s="96"/>
      <c r="FPW69" s="96"/>
      <c r="FPX69" s="96"/>
      <c r="FPY69" s="96"/>
      <c r="FPZ69" s="96"/>
      <c r="FQA69" s="96"/>
      <c r="FQB69" s="96"/>
      <c r="FQC69" s="96"/>
      <c r="FQD69" s="96"/>
      <c r="FQE69" s="96"/>
      <c r="FQF69" s="96"/>
      <c r="FQG69" s="96"/>
      <c r="FQH69" s="96"/>
      <c r="FQI69" s="96"/>
      <c r="FQJ69" s="96"/>
      <c r="FQK69" s="96"/>
      <c r="FQL69" s="96"/>
      <c r="FQM69" s="96"/>
      <c r="FQN69" s="96"/>
      <c r="FQO69" s="96"/>
      <c r="FQP69" s="96"/>
      <c r="FQQ69" s="96"/>
      <c r="FQR69" s="96"/>
      <c r="FQS69" s="96"/>
      <c r="FQT69" s="96"/>
      <c r="FQU69" s="96"/>
      <c r="FQV69" s="96"/>
      <c r="FQW69" s="96"/>
      <c r="FQX69" s="96"/>
      <c r="FQY69" s="96"/>
      <c r="FQZ69" s="96"/>
      <c r="FRA69" s="96"/>
      <c r="FRB69" s="96"/>
      <c r="FRC69" s="96"/>
      <c r="FRD69" s="96"/>
      <c r="FRE69" s="96"/>
      <c r="FRF69" s="96"/>
      <c r="FRG69" s="96"/>
      <c r="FRH69" s="96"/>
      <c r="FRI69" s="96"/>
      <c r="FRJ69" s="96"/>
      <c r="FRK69" s="96"/>
      <c r="FRL69" s="96"/>
      <c r="FRM69" s="96"/>
      <c r="FRN69" s="96"/>
      <c r="FRO69" s="96"/>
      <c r="FRP69" s="96"/>
      <c r="FRQ69" s="96"/>
      <c r="FRR69" s="96"/>
      <c r="FRS69" s="96"/>
      <c r="FRT69" s="96"/>
      <c r="FRU69" s="96"/>
      <c r="FRV69" s="96"/>
      <c r="FRW69" s="96"/>
      <c r="FRX69" s="96"/>
      <c r="FRY69" s="96"/>
      <c r="FRZ69" s="96"/>
      <c r="FSA69" s="96"/>
      <c r="FSB69" s="96"/>
      <c r="FSC69" s="96"/>
      <c r="FSD69" s="96"/>
      <c r="FSE69" s="96"/>
      <c r="FSF69" s="96"/>
      <c r="FSG69" s="96"/>
      <c r="FSH69" s="96"/>
      <c r="FSI69" s="96"/>
      <c r="FSJ69" s="96"/>
      <c r="FSK69" s="96"/>
      <c r="FSL69" s="96"/>
      <c r="FSM69" s="96"/>
      <c r="FSN69" s="96"/>
      <c r="FSO69" s="96"/>
      <c r="FSP69" s="96"/>
      <c r="FSQ69" s="96"/>
      <c r="FSR69" s="96"/>
      <c r="FSS69" s="96"/>
      <c r="FST69" s="96"/>
      <c r="FSU69" s="96"/>
      <c r="FSV69" s="96"/>
      <c r="FSW69" s="96"/>
      <c r="FSX69" s="96"/>
      <c r="FSY69" s="96"/>
      <c r="FSZ69" s="96"/>
      <c r="FTA69" s="96"/>
      <c r="FTB69" s="96"/>
      <c r="FTC69" s="96"/>
      <c r="FTD69" s="96"/>
      <c r="FTE69" s="96"/>
      <c r="FTF69" s="96"/>
      <c r="FTG69" s="96"/>
      <c r="FTH69" s="96"/>
      <c r="FTI69" s="96"/>
      <c r="FTJ69" s="96"/>
      <c r="FTK69" s="96"/>
      <c r="FTL69" s="96"/>
      <c r="FTM69" s="96"/>
      <c r="FTN69" s="96"/>
      <c r="FTO69" s="96"/>
      <c r="FTP69" s="96"/>
      <c r="FTQ69" s="96"/>
      <c r="FTR69" s="96"/>
      <c r="FTS69" s="96"/>
      <c r="FTT69" s="96"/>
      <c r="FTU69" s="96"/>
      <c r="FTV69" s="96"/>
      <c r="FTW69" s="96"/>
      <c r="FTX69" s="96"/>
      <c r="FTY69" s="96"/>
      <c r="FTZ69" s="96"/>
      <c r="FUA69" s="96"/>
      <c r="FUB69" s="96"/>
      <c r="FUC69" s="96"/>
      <c r="FUD69" s="96"/>
      <c r="FUE69" s="96"/>
      <c r="FUF69" s="96"/>
      <c r="FUG69" s="96"/>
      <c r="FUH69" s="96"/>
      <c r="FUI69" s="96"/>
      <c r="FUJ69" s="96"/>
      <c r="FUK69" s="96"/>
      <c r="FUL69" s="96"/>
      <c r="FUM69" s="96"/>
      <c r="FUN69" s="96"/>
      <c r="FUO69" s="96"/>
      <c r="FUP69" s="96"/>
      <c r="FUQ69" s="96"/>
      <c r="FUR69" s="96"/>
      <c r="FUS69" s="96"/>
      <c r="FUT69" s="96"/>
      <c r="FUU69" s="96"/>
      <c r="FUV69" s="96"/>
      <c r="FUW69" s="96"/>
      <c r="FUX69" s="96"/>
      <c r="FUY69" s="96"/>
      <c r="FUZ69" s="96"/>
      <c r="FVA69" s="96"/>
      <c r="FVB69" s="96"/>
      <c r="FVC69" s="96"/>
      <c r="FVD69" s="96"/>
      <c r="FVE69" s="96"/>
      <c r="FVF69" s="96"/>
      <c r="FVG69" s="96"/>
      <c r="FVH69" s="96"/>
      <c r="FVI69" s="96"/>
      <c r="FVJ69" s="96"/>
      <c r="FVK69" s="96"/>
      <c r="FVL69" s="96"/>
      <c r="FVM69" s="96"/>
      <c r="FVN69" s="96"/>
      <c r="FVO69" s="96"/>
      <c r="FVP69" s="96"/>
      <c r="FVQ69" s="96"/>
      <c r="FVR69" s="96"/>
      <c r="FVS69" s="96"/>
      <c r="FVT69" s="96"/>
      <c r="FVU69" s="96"/>
      <c r="FVV69" s="96"/>
      <c r="FVW69" s="96"/>
      <c r="FVX69" s="96"/>
      <c r="FVY69" s="96"/>
      <c r="FVZ69" s="96"/>
      <c r="FWA69" s="96"/>
      <c r="FWB69" s="96"/>
      <c r="FWC69" s="96"/>
      <c r="FWD69" s="96"/>
      <c r="FWE69" s="96"/>
      <c r="FWF69" s="96"/>
      <c r="FWG69" s="96"/>
      <c r="FWH69" s="96"/>
      <c r="FWI69" s="96"/>
      <c r="FWJ69" s="96"/>
      <c r="FWK69" s="96"/>
      <c r="FWL69" s="96"/>
      <c r="FWM69" s="96"/>
      <c r="FWN69" s="96"/>
      <c r="FWO69" s="96"/>
      <c r="FWP69" s="96"/>
      <c r="FWQ69" s="96"/>
      <c r="FWR69" s="96"/>
      <c r="FWS69" s="96"/>
      <c r="FWT69" s="96"/>
      <c r="FWU69" s="96"/>
      <c r="FWV69" s="96"/>
      <c r="FWW69" s="96"/>
      <c r="FWX69" s="96"/>
      <c r="FWY69" s="96"/>
      <c r="FWZ69" s="96"/>
      <c r="FXA69" s="96"/>
      <c r="FXB69" s="96"/>
      <c r="FXC69" s="96"/>
      <c r="FXD69" s="96"/>
      <c r="FXE69" s="96"/>
      <c r="FXF69" s="96"/>
      <c r="FXG69" s="96"/>
      <c r="FXH69" s="96"/>
      <c r="FXI69" s="96"/>
      <c r="FXJ69" s="96"/>
      <c r="FXK69" s="96"/>
      <c r="FXL69" s="96"/>
      <c r="FXM69" s="96"/>
      <c r="FXN69" s="96"/>
      <c r="FXO69" s="96"/>
      <c r="FXP69" s="96"/>
      <c r="FXQ69" s="96"/>
      <c r="FXR69" s="96"/>
      <c r="FXS69" s="96"/>
      <c r="FXT69" s="96"/>
      <c r="FXU69" s="96"/>
      <c r="FXV69" s="96"/>
      <c r="FXW69" s="96"/>
      <c r="FXX69" s="96"/>
      <c r="FXY69" s="96"/>
      <c r="FXZ69" s="96"/>
      <c r="FYA69" s="96"/>
      <c r="FYB69" s="96"/>
      <c r="FYC69" s="96"/>
      <c r="FYD69" s="96"/>
      <c r="FYE69" s="96"/>
      <c r="FYF69" s="96"/>
      <c r="FYG69" s="96"/>
      <c r="FYH69" s="96"/>
      <c r="FYI69" s="96"/>
      <c r="FYJ69" s="96"/>
      <c r="FYK69" s="96"/>
      <c r="FYL69" s="96"/>
      <c r="FYM69" s="96"/>
      <c r="FYN69" s="96"/>
      <c r="FYO69" s="96"/>
      <c r="FYP69" s="96"/>
      <c r="FYQ69" s="96"/>
      <c r="FYR69" s="96"/>
      <c r="FYS69" s="96"/>
      <c r="FYT69" s="96"/>
      <c r="FYU69" s="96"/>
      <c r="FYV69" s="96"/>
      <c r="FYW69" s="96"/>
      <c r="FYX69" s="96"/>
      <c r="FYY69" s="96"/>
      <c r="FYZ69" s="96"/>
      <c r="FZA69" s="96"/>
      <c r="FZB69" s="96"/>
      <c r="FZC69" s="96"/>
      <c r="FZD69" s="96"/>
      <c r="FZE69" s="96"/>
      <c r="FZF69" s="96"/>
      <c r="FZG69" s="96"/>
      <c r="FZH69" s="96"/>
      <c r="FZI69" s="96"/>
      <c r="FZJ69" s="96"/>
      <c r="FZK69" s="96"/>
      <c r="FZL69" s="96"/>
      <c r="FZM69" s="96"/>
      <c r="FZN69" s="96"/>
      <c r="FZO69" s="96"/>
      <c r="FZP69" s="96"/>
      <c r="FZQ69" s="96"/>
      <c r="FZR69" s="96"/>
      <c r="FZS69" s="96"/>
      <c r="FZT69" s="96"/>
      <c r="FZU69" s="96"/>
      <c r="FZV69" s="96"/>
      <c r="FZW69" s="96"/>
      <c r="FZX69" s="96"/>
      <c r="FZY69" s="96"/>
      <c r="FZZ69" s="96"/>
      <c r="GAA69" s="96"/>
      <c r="GAB69" s="96"/>
      <c r="GAC69" s="96"/>
      <c r="GAD69" s="96"/>
      <c r="GAE69" s="96"/>
      <c r="GAF69" s="96"/>
      <c r="GAG69" s="96"/>
      <c r="GAH69" s="96"/>
      <c r="GAI69" s="96"/>
      <c r="GAJ69" s="96"/>
      <c r="GAK69" s="96"/>
      <c r="GAL69" s="96"/>
      <c r="GAM69" s="96"/>
      <c r="GAN69" s="96"/>
      <c r="GAO69" s="96"/>
      <c r="GAP69" s="96"/>
      <c r="GAQ69" s="96"/>
      <c r="GAR69" s="96"/>
      <c r="GAS69" s="96"/>
      <c r="GAT69" s="96"/>
      <c r="GAU69" s="96"/>
      <c r="GAV69" s="96"/>
      <c r="GAW69" s="96"/>
      <c r="GAX69" s="96"/>
      <c r="GAY69" s="96"/>
      <c r="GAZ69" s="96"/>
      <c r="GBA69" s="96"/>
      <c r="GBB69" s="96"/>
      <c r="GBC69" s="96"/>
      <c r="GBD69" s="96"/>
      <c r="GBE69" s="96"/>
      <c r="GBF69" s="96"/>
      <c r="GBG69" s="96"/>
      <c r="GBH69" s="96"/>
      <c r="GBI69" s="96"/>
      <c r="GBJ69" s="96"/>
      <c r="GBK69" s="96"/>
      <c r="GBL69" s="96"/>
      <c r="GBM69" s="96"/>
      <c r="GBN69" s="96"/>
      <c r="GBO69" s="96"/>
      <c r="GBP69" s="96"/>
      <c r="GBQ69" s="96"/>
      <c r="GBR69" s="96"/>
      <c r="GBS69" s="96"/>
      <c r="GBT69" s="96"/>
      <c r="GBU69" s="96"/>
      <c r="GBV69" s="96"/>
      <c r="GBW69" s="96"/>
      <c r="GBX69" s="96"/>
      <c r="GBY69" s="96"/>
      <c r="GBZ69" s="96"/>
      <c r="GCA69" s="96"/>
      <c r="GCB69" s="96"/>
      <c r="GCC69" s="96"/>
      <c r="GCD69" s="96"/>
      <c r="GCE69" s="96"/>
      <c r="GCF69" s="96"/>
      <c r="GCG69" s="96"/>
      <c r="GCH69" s="96"/>
      <c r="GCI69" s="96"/>
      <c r="GCJ69" s="96"/>
      <c r="GCK69" s="96"/>
      <c r="GCL69" s="96"/>
      <c r="GCM69" s="96"/>
      <c r="GCN69" s="96"/>
      <c r="GCO69" s="96"/>
      <c r="GCP69" s="96"/>
      <c r="GCQ69" s="96"/>
      <c r="GCR69" s="96"/>
      <c r="GCS69" s="96"/>
      <c r="GCT69" s="96"/>
      <c r="GCU69" s="96"/>
      <c r="GCV69" s="96"/>
      <c r="GCW69" s="96"/>
      <c r="GCX69" s="96"/>
      <c r="GCY69" s="96"/>
      <c r="GCZ69" s="96"/>
      <c r="GDA69" s="96"/>
      <c r="GDB69" s="96"/>
      <c r="GDC69" s="96"/>
      <c r="GDD69" s="96"/>
      <c r="GDE69" s="96"/>
      <c r="GDF69" s="96"/>
      <c r="GDG69" s="96"/>
      <c r="GDH69" s="96"/>
      <c r="GDI69" s="96"/>
      <c r="GDJ69" s="96"/>
      <c r="GDK69" s="96"/>
      <c r="GDL69" s="96"/>
      <c r="GDM69" s="96"/>
      <c r="GDN69" s="96"/>
      <c r="GDO69" s="96"/>
      <c r="GDP69" s="96"/>
      <c r="GDQ69" s="96"/>
      <c r="GDR69" s="96"/>
      <c r="GDS69" s="96"/>
      <c r="GDT69" s="96"/>
      <c r="GDU69" s="96"/>
      <c r="GDV69" s="96"/>
      <c r="GDW69" s="96"/>
      <c r="GDX69" s="96"/>
      <c r="GDY69" s="96"/>
      <c r="GDZ69" s="96"/>
      <c r="GEA69" s="96"/>
      <c r="GEB69" s="96"/>
      <c r="GEC69" s="96"/>
      <c r="GED69" s="96"/>
      <c r="GEE69" s="96"/>
      <c r="GEF69" s="96"/>
      <c r="GEG69" s="96"/>
      <c r="GEH69" s="96"/>
      <c r="GEI69" s="96"/>
      <c r="GEJ69" s="96"/>
      <c r="GEK69" s="96"/>
      <c r="GEL69" s="96"/>
      <c r="GEM69" s="96"/>
      <c r="GEN69" s="96"/>
      <c r="GEO69" s="96"/>
      <c r="GEP69" s="96"/>
      <c r="GEQ69" s="96"/>
      <c r="GER69" s="96"/>
      <c r="GES69" s="96"/>
      <c r="GET69" s="96"/>
      <c r="GEU69" s="96"/>
      <c r="GEV69" s="96"/>
      <c r="GEW69" s="96"/>
      <c r="GEX69" s="96"/>
      <c r="GEY69" s="96"/>
      <c r="GEZ69" s="96"/>
      <c r="GFA69" s="96"/>
      <c r="GFB69" s="96"/>
      <c r="GFC69" s="96"/>
      <c r="GFD69" s="96"/>
      <c r="GFE69" s="96"/>
      <c r="GFF69" s="96"/>
      <c r="GFG69" s="96"/>
      <c r="GFH69" s="96"/>
      <c r="GFI69" s="96"/>
      <c r="GFJ69" s="96"/>
      <c r="GFK69" s="96"/>
      <c r="GFL69" s="96"/>
      <c r="GFM69" s="96"/>
      <c r="GFN69" s="96"/>
      <c r="GFO69" s="96"/>
      <c r="GFP69" s="96"/>
      <c r="GFQ69" s="96"/>
      <c r="GFR69" s="96"/>
      <c r="GFS69" s="96"/>
      <c r="GFT69" s="96"/>
      <c r="GFU69" s="96"/>
      <c r="GFV69" s="96"/>
      <c r="GFW69" s="96"/>
      <c r="GFX69" s="96"/>
      <c r="GFY69" s="96"/>
      <c r="GFZ69" s="96"/>
      <c r="GGA69" s="96"/>
      <c r="GGB69" s="96"/>
      <c r="GGC69" s="96"/>
      <c r="GGD69" s="96"/>
      <c r="GGE69" s="96"/>
      <c r="GGF69" s="96"/>
      <c r="GGG69" s="96"/>
      <c r="GGH69" s="96"/>
      <c r="GGI69" s="96"/>
      <c r="GGJ69" s="96"/>
      <c r="GGK69" s="96"/>
      <c r="GGL69" s="96"/>
      <c r="GGM69" s="96"/>
      <c r="GGN69" s="96"/>
      <c r="GGO69" s="96"/>
      <c r="GGP69" s="96"/>
      <c r="GGQ69" s="96"/>
      <c r="GGR69" s="96"/>
      <c r="GGS69" s="96"/>
      <c r="GGT69" s="96"/>
      <c r="GGU69" s="96"/>
      <c r="GGV69" s="96"/>
      <c r="GGW69" s="96"/>
      <c r="GGX69" s="96"/>
      <c r="GGY69" s="96"/>
      <c r="GGZ69" s="96"/>
      <c r="GHA69" s="96"/>
      <c r="GHB69" s="96"/>
      <c r="GHC69" s="96"/>
      <c r="GHD69" s="96"/>
      <c r="GHE69" s="96"/>
      <c r="GHF69" s="96"/>
      <c r="GHG69" s="96"/>
      <c r="GHH69" s="96"/>
      <c r="GHI69" s="96"/>
      <c r="GHJ69" s="96"/>
      <c r="GHK69" s="96"/>
      <c r="GHL69" s="96"/>
      <c r="GHM69" s="96"/>
      <c r="GHN69" s="96"/>
      <c r="GHO69" s="96"/>
      <c r="GHP69" s="96"/>
      <c r="GHQ69" s="96"/>
      <c r="GHR69" s="96"/>
      <c r="GHS69" s="96"/>
      <c r="GHT69" s="96"/>
      <c r="GHU69" s="96"/>
      <c r="GHV69" s="96"/>
      <c r="GHW69" s="96"/>
      <c r="GHX69" s="96"/>
      <c r="GHY69" s="96"/>
      <c r="GHZ69" s="96"/>
      <c r="GIA69" s="96"/>
      <c r="GIB69" s="96"/>
      <c r="GIC69" s="96"/>
      <c r="GID69" s="96"/>
      <c r="GIE69" s="96"/>
      <c r="GIF69" s="96"/>
      <c r="GIG69" s="96"/>
      <c r="GIH69" s="96"/>
      <c r="GII69" s="96"/>
      <c r="GIJ69" s="96"/>
      <c r="GIK69" s="96"/>
      <c r="GIL69" s="96"/>
      <c r="GIM69" s="96"/>
      <c r="GIN69" s="96"/>
      <c r="GIO69" s="96"/>
      <c r="GIP69" s="96"/>
      <c r="GIQ69" s="96"/>
      <c r="GIR69" s="96"/>
      <c r="GIS69" s="96"/>
      <c r="GIT69" s="96"/>
      <c r="GIU69" s="96"/>
      <c r="GIV69" s="96"/>
      <c r="GIW69" s="96"/>
      <c r="GIX69" s="96"/>
      <c r="GIY69" s="96"/>
      <c r="GIZ69" s="96"/>
      <c r="GJA69" s="96"/>
      <c r="GJB69" s="96"/>
      <c r="GJC69" s="96"/>
      <c r="GJD69" s="96"/>
      <c r="GJE69" s="96"/>
      <c r="GJF69" s="96"/>
      <c r="GJG69" s="96"/>
      <c r="GJH69" s="96"/>
      <c r="GJI69" s="96"/>
      <c r="GJJ69" s="96"/>
      <c r="GJK69" s="96"/>
      <c r="GJL69" s="96"/>
      <c r="GJM69" s="96"/>
      <c r="GJN69" s="96"/>
      <c r="GJO69" s="96"/>
      <c r="GJP69" s="96"/>
      <c r="GJQ69" s="96"/>
      <c r="GJR69" s="96"/>
      <c r="GJS69" s="96"/>
      <c r="GJT69" s="96"/>
      <c r="GJU69" s="96"/>
      <c r="GJV69" s="96"/>
      <c r="GJW69" s="96"/>
      <c r="GJX69" s="96"/>
      <c r="GJY69" s="96"/>
      <c r="GJZ69" s="96"/>
      <c r="GKA69" s="96"/>
      <c r="GKB69" s="96"/>
      <c r="GKC69" s="96"/>
      <c r="GKD69" s="96"/>
      <c r="GKE69" s="96"/>
      <c r="GKF69" s="96"/>
      <c r="GKG69" s="96"/>
      <c r="GKH69" s="96"/>
      <c r="GKI69" s="96"/>
      <c r="GKJ69" s="96"/>
      <c r="GKK69" s="96"/>
      <c r="GKL69" s="96"/>
      <c r="GKM69" s="96"/>
      <c r="GKN69" s="96"/>
      <c r="GKO69" s="96"/>
      <c r="GKP69" s="96"/>
      <c r="GKQ69" s="96"/>
      <c r="GKR69" s="96"/>
      <c r="GKS69" s="96"/>
      <c r="GKT69" s="96"/>
      <c r="GKU69" s="96"/>
      <c r="GKV69" s="96"/>
      <c r="GKW69" s="96"/>
      <c r="GKX69" s="96"/>
      <c r="GKY69" s="96"/>
      <c r="GKZ69" s="96"/>
      <c r="GLA69" s="96"/>
      <c r="GLB69" s="96"/>
      <c r="GLC69" s="96"/>
      <c r="GLD69" s="96"/>
      <c r="GLE69" s="96"/>
      <c r="GLF69" s="96"/>
      <c r="GLG69" s="96"/>
      <c r="GLH69" s="96"/>
      <c r="GLI69" s="96"/>
      <c r="GLJ69" s="96"/>
      <c r="GLK69" s="96"/>
      <c r="GLL69" s="96"/>
      <c r="GLM69" s="96"/>
      <c r="GLN69" s="96"/>
      <c r="GLO69" s="96"/>
      <c r="GLP69" s="96"/>
      <c r="GLQ69" s="96"/>
      <c r="GLR69" s="96"/>
      <c r="GLS69" s="96"/>
      <c r="GLT69" s="96"/>
      <c r="GLU69" s="96"/>
      <c r="GLV69" s="96"/>
      <c r="GLW69" s="96"/>
      <c r="GLX69" s="96"/>
      <c r="GLY69" s="96"/>
      <c r="GLZ69" s="96"/>
      <c r="GMA69" s="96"/>
      <c r="GMB69" s="96"/>
      <c r="GMC69" s="96"/>
      <c r="GMD69" s="96"/>
      <c r="GME69" s="96"/>
      <c r="GMF69" s="96"/>
      <c r="GMG69" s="96"/>
      <c r="GMH69" s="96"/>
      <c r="GMI69" s="96"/>
      <c r="GMJ69" s="96"/>
      <c r="GMK69" s="96"/>
      <c r="GML69" s="96"/>
      <c r="GMM69" s="96"/>
      <c r="GMN69" s="96"/>
      <c r="GMO69" s="96"/>
      <c r="GMP69" s="96"/>
      <c r="GMQ69" s="96"/>
      <c r="GMR69" s="96"/>
      <c r="GMS69" s="96"/>
      <c r="GMT69" s="96"/>
      <c r="GMU69" s="96"/>
      <c r="GMV69" s="96"/>
      <c r="GMW69" s="96"/>
      <c r="GMX69" s="96"/>
      <c r="GMY69" s="96"/>
      <c r="GMZ69" s="96"/>
      <c r="GNA69" s="96"/>
      <c r="GNB69" s="96"/>
      <c r="GNC69" s="96"/>
      <c r="GND69" s="96"/>
      <c r="GNE69" s="96"/>
      <c r="GNF69" s="96"/>
      <c r="GNG69" s="96"/>
      <c r="GNH69" s="96"/>
      <c r="GNI69" s="96"/>
      <c r="GNJ69" s="96"/>
      <c r="GNK69" s="96"/>
      <c r="GNL69" s="96"/>
      <c r="GNM69" s="96"/>
      <c r="GNN69" s="96"/>
      <c r="GNO69" s="96"/>
      <c r="GNP69" s="96"/>
      <c r="GNQ69" s="96"/>
      <c r="GNR69" s="96"/>
      <c r="GNS69" s="96"/>
      <c r="GNT69" s="96"/>
      <c r="GNU69" s="96"/>
      <c r="GNV69" s="96"/>
      <c r="GNW69" s="96"/>
      <c r="GNX69" s="96"/>
      <c r="GNY69" s="96"/>
      <c r="GNZ69" s="96"/>
      <c r="GOA69" s="96"/>
      <c r="GOB69" s="96"/>
      <c r="GOC69" s="96"/>
      <c r="GOD69" s="96"/>
      <c r="GOE69" s="96"/>
      <c r="GOF69" s="96"/>
      <c r="GOG69" s="96"/>
      <c r="GOH69" s="96"/>
      <c r="GOI69" s="96"/>
      <c r="GOJ69" s="96"/>
      <c r="GOK69" s="96"/>
      <c r="GOL69" s="96"/>
      <c r="GOM69" s="96"/>
      <c r="GON69" s="96"/>
      <c r="GOO69" s="96"/>
      <c r="GOP69" s="96"/>
      <c r="GOQ69" s="96"/>
      <c r="GOR69" s="96"/>
      <c r="GOS69" s="96"/>
      <c r="GOT69" s="96"/>
      <c r="GOU69" s="96"/>
      <c r="GOV69" s="96"/>
      <c r="GOW69" s="96"/>
      <c r="GOX69" s="96"/>
      <c r="GOY69" s="96"/>
      <c r="GOZ69" s="96"/>
      <c r="GPA69" s="96"/>
      <c r="GPB69" s="96"/>
      <c r="GPC69" s="96"/>
      <c r="GPD69" s="96"/>
      <c r="GPE69" s="96"/>
      <c r="GPF69" s="96"/>
      <c r="GPG69" s="96"/>
      <c r="GPH69" s="96"/>
      <c r="GPI69" s="96"/>
      <c r="GPJ69" s="96"/>
      <c r="GPK69" s="96"/>
      <c r="GPL69" s="96"/>
      <c r="GPM69" s="96"/>
      <c r="GPN69" s="96"/>
      <c r="GPO69" s="96"/>
      <c r="GPP69" s="96"/>
      <c r="GPQ69" s="96"/>
      <c r="GPR69" s="96"/>
      <c r="GPS69" s="96"/>
      <c r="GPT69" s="96"/>
      <c r="GPU69" s="96"/>
      <c r="GPV69" s="96"/>
      <c r="GPW69" s="96"/>
      <c r="GPX69" s="96"/>
      <c r="GPY69" s="96"/>
      <c r="GPZ69" s="96"/>
      <c r="GQA69" s="96"/>
      <c r="GQB69" s="96"/>
      <c r="GQC69" s="96"/>
      <c r="GQD69" s="96"/>
      <c r="GQE69" s="96"/>
      <c r="GQF69" s="96"/>
      <c r="GQG69" s="96"/>
      <c r="GQH69" s="96"/>
      <c r="GQI69" s="96"/>
      <c r="GQJ69" s="96"/>
      <c r="GQK69" s="96"/>
      <c r="GQL69" s="96"/>
      <c r="GQM69" s="96"/>
      <c r="GQN69" s="96"/>
      <c r="GQO69" s="96"/>
      <c r="GQP69" s="96"/>
      <c r="GQQ69" s="96"/>
      <c r="GQR69" s="96"/>
      <c r="GQS69" s="96"/>
      <c r="GQT69" s="96"/>
      <c r="GQU69" s="96"/>
      <c r="GQV69" s="96"/>
      <c r="GQW69" s="96"/>
      <c r="GQX69" s="96"/>
      <c r="GQY69" s="96"/>
      <c r="GQZ69" s="96"/>
      <c r="GRA69" s="96"/>
      <c r="GRB69" s="96"/>
      <c r="GRC69" s="96"/>
      <c r="GRD69" s="96"/>
      <c r="GRE69" s="96"/>
      <c r="GRF69" s="96"/>
      <c r="GRG69" s="96"/>
      <c r="GRH69" s="96"/>
      <c r="GRI69" s="96"/>
      <c r="GRJ69" s="96"/>
      <c r="GRK69" s="96"/>
      <c r="GRL69" s="96"/>
      <c r="GRM69" s="96"/>
      <c r="GRN69" s="96"/>
      <c r="GRO69" s="96"/>
      <c r="GRP69" s="96"/>
      <c r="GRQ69" s="96"/>
      <c r="GRR69" s="96"/>
      <c r="GRS69" s="96"/>
      <c r="GRT69" s="96"/>
      <c r="GRU69" s="96"/>
      <c r="GRV69" s="96"/>
      <c r="GRW69" s="96"/>
      <c r="GRX69" s="96"/>
      <c r="GRY69" s="96"/>
      <c r="GRZ69" s="96"/>
      <c r="GSA69" s="96"/>
      <c r="GSB69" s="96"/>
      <c r="GSC69" s="96"/>
      <c r="GSD69" s="96"/>
      <c r="GSE69" s="96"/>
      <c r="GSF69" s="96"/>
      <c r="GSG69" s="96"/>
      <c r="GSH69" s="96"/>
      <c r="GSI69" s="96"/>
      <c r="GSJ69" s="96"/>
      <c r="GSK69" s="96"/>
      <c r="GSL69" s="96"/>
      <c r="GSM69" s="96"/>
      <c r="GSN69" s="96"/>
      <c r="GSO69" s="96"/>
      <c r="GSP69" s="96"/>
      <c r="GSQ69" s="96"/>
      <c r="GSR69" s="96"/>
      <c r="GSS69" s="96"/>
      <c r="GST69" s="96"/>
      <c r="GSU69" s="96"/>
      <c r="GSV69" s="96"/>
      <c r="GSW69" s="96"/>
      <c r="GSX69" s="96"/>
      <c r="GSY69" s="96"/>
      <c r="GSZ69" s="96"/>
      <c r="GTA69" s="96"/>
      <c r="GTB69" s="96"/>
      <c r="GTC69" s="96"/>
      <c r="GTD69" s="96"/>
      <c r="GTE69" s="96"/>
      <c r="GTF69" s="96"/>
      <c r="GTG69" s="96"/>
      <c r="GTH69" s="96"/>
      <c r="GTI69" s="96"/>
      <c r="GTJ69" s="96"/>
      <c r="GTK69" s="96"/>
      <c r="GTL69" s="96"/>
      <c r="GTM69" s="96"/>
      <c r="GTN69" s="96"/>
      <c r="GTO69" s="96"/>
      <c r="GTP69" s="96"/>
      <c r="GTQ69" s="96"/>
      <c r="GTR69" s="96"/>
      <c r="GTS69" s="96"/>
      <c r="GTT69" s="96"/>
      <c r="GTU69" s="96"/>
      <c r="GTV69" s="96"/>
      <c r="GTW69" s="96"/>
      <c r="GTX69" s="96"/>
      <c r="GTY69" s="96"/>
      <c r="GTZ69" s="96"/>
      <c r="GUA69" s="96"/>
      <c r="GUB69" s="96"/>
      <c r="GUC69" s="96"/>
      <c r="GUD69" s="96"/>
      <c r="GUE69" s="96"/>
      <c r="GUF69" s="96"/>
      <c r="GUG69" s="96"/>
      <c r="GUH69" s="96"/>
      <c r="GUI69" s="96"/>
      <c r="GUJ69" s="96"/>
      <c r="GUK69" s="96"/>
      <c r="GUL69" s="96"/>
      <c r="GUM69" s="96"/>
      <c r="GUN69" s="96"/>
      <c r="GUO69" s="96"/>
      <c r="GUP69" s="96"/>
      <c r="GUQ69" s="96"/>
      <c r="GUR69" s="96"/>
      <c r="GUS69" s="96"/>
      <c r="GUT69" s="96"/>
      <c r="GUU69" s="96"/>
      <c r="GUV69" s="96"/>
      <c r="GUW69" s="96"/>
      <c r="GUX69" s="96"/>
      <c r="GUY69" s="96"/>
      <c r="GUZ69" s="96"/>
      <c r="GVA69" s="96"/>
      <c r="GVB69" s="96"/>
      <c r="GVC69" s="96"/>
      <c r="GVD69" s="96"/>
      <c r="GVE69" s="96"/>
      <c r="GVF69" s="96"/>
      <c r="GVG69" s="96"/>
      <c r="GVH69" s="96"/>
      <c r="GVI69" s="96"/>
      <c r="GVJ69" s="96"/>
      <c r="GVK69" s="96"/>
      <c r="GVL69" s="96"/>
      <c r="GVM69" s="96"/>
      <c r="GVN69" s="96"/>
      <c r="GVO69" s="96"/>
      <c r="GVP69" s="96"/>
      <c r="GVQ69" s="96"/>
      <c r="GVR69" s="96"/>
      <c r="GVS69" s="96"/>
      <c r="GVT69" s="96"/>
      <c r="GVU69" s="96"/>
      <c r="GVV69" s="96"/>
      <c r="GVW69" s="96"/>
      <c r="GVX69" s="96"/>
      <c r="GVY69" s="96"/>
      <c r="GVZ69" s="96"/>
      <c r="GWA69" s="96"/>
      <c r="GWB69" s="96"/>
      <c r="GWC69" s="96"/>
      <c r="GWD69" s="96"/>
      <c r="GWE69" s="96"/>
      <c r="GWF69" s="96"/>
      <c r="GWG69" s="96"/>
      <c r="GWH69" s="96"/>
      <c r="GWI69" s="96"/>
      <c r="GWJ69" s="96"/>
      <c r="GWK69" s="96"/>
      <c r="GWL69" s="96"/>
      <c r="GWM69" s="96"/>
      <c r="GWN69" s="96"/>
      <c r="GWO69" s="96"/>
      <c r="GWP69" s="96"/>
      <c r="GWQ69" s="96"/>
      <c r="GWR69" s="96"/>
      <c r="GWS69" s="96"/>
      <c r="GWT69" s="96"/>
      <c r="GWU69" s="96"/>
      <c r="GWV69" s="96"/>
      <c r="GWW69" s="96"/>
      <c r="GWX69" s="96"/>
      <c r="GWY69" s="96"/>
      <c r="GWZ69" s="96"/>
      <c r="GXA69" s="96"/>
      <c r="GXB69" s="96"/>
      <c r="GXC69" s="96"/>
      <c r="GXD69" s="96"/>
      <c r="GXE69" s="96"/>
      <c r="GXF69" s="96"/>
      <c r="GXG69" s="96"/>
      <c r="GXH69" s="96"/>
      <c r="GXI69" s="96"/>
      <c r="GXJ69" s="96"/>
      <c r="GXK69" s="96"/>
      <c r="GXL69" s="96"/>
      <c r="GXM69" s="96"/>
      <c r="GXN69" s="96"/>
      <c r="GXO69" s="96"/>
      <c r="GXP69" s="96"/>
      <c r="GXQ69" s="96"/>
      <c r="GXR69" s="96"/>
      <c r="GXS69" s="96"/>
      <c r="GXT69" s="96"/>
      <c r="GXU69" s="96"/>
      <c r="GXV69" s="96"/>
      <c r="GXW69" s="96"/>
      <c r="GXX69" s="96"/>
      <c r="GXY69" s="96"/>
      <c r="GXZ69" s="96"/>
      <c r="GYA69" s="96"/>
      <c r="GYB69" s="96"/>
      <c r="GYC69" s="96"/>
      <c r="GYD69" s="96"/>
      <c r="GYE69" s="96"/>
      <c r="GYF69" s="96"/>
      <c r="GYG69" s="96"/>
      <c r="GYH69" s="96"/>
      <c r="GYI69" s="96"/>
      <c r="GYJ69" s="96"/>
      <c r="GYK69" s="96"/>
      <c r="GYL69" s="96"/>
      <c r="GYM69" s="96"/>
      <c r="GYN69" s="96"/>
      <c r="GYO69" s="96"/>
      <c r="GYP69" s="96"/>
      <c r="GYQ69" s="96"/>
      <c r="GYR69" s="96"/>
      <c r="GYS69" s="96"/>
      <c r="GYT69" s="96"/>
      <c r="GYU69" s="96"/>
      <c r="GYV69" s="96"/>
      <c r="GYW69" s="96"/>
      <c r="GYX69" s="96"/>
      <c r="GYY69" s="96"/>
      <c r="GYZ69" s="96"/>
      <c r="GZA69" s="96"/>
      <c r="GZB69" s="96"/>
      <c r="GZC69" s="96"/>
      <c r="GZD69" s="96"/>
      <c r="GZE69" s="96"/>
      <c r="GZF69" s="96"/>
      <c r="GZG69" s="96"/>
      <c r="GZH69" s="96"/>
      <c r="GZI69" s="96"/>
      <c r="GZJ69" s="96"/>
      <c r="GZK69" s="96"/>
      <c r="GZL69" s="96"/>
      <c r="GZM69" s="96"/>
      <c r="GZN69" s="96"/>
      <c r="GZO69" s="96"/>
      <c r="GZP69" s="96"/>
      <c r="GZQ69" s="96"/>
      <c r="GZR69" s="96"/>
      <c r="GZS69" s="96"/>
      <c r="GZT69" s="96"/>
      <c r="GZU69" s="96"/>
      <c r="GZV69" s="96"/>
      <c r="GZW69" s="96"/>
      <c r="GZX69" s="96"/>
      <c r="GZY69" s="96"/>
      <c r="GZZ69" s="96"/>
      <c r="HAA69" s="96"/>
      <c r="HAB69" s="96"/>
      <c r="HAC69" s="96"/>
      <c r="HAD69" s="96"/>
      <c r="HAE69" s="96"/>
      <c r="HAF69" s="96"/>
      <c r="HAG69" s="96"/>
      <c r="HAH69" s="96"/>
      <c r="HAI69" s="96"/>
      <c r="HAJ69" s="96"/>
      <c r="HAK69" s="96"/>
      <c r="HAL69" s="96"/>
      <c r="HAM69" s="96"/>
      <c r="HAN69" s="96"/>
      <c r="HAO69" s="96"/>
      <c r="HAP69" s="96"/>
      <c r="HAQ69" s="96"/>
      <c r="HAR69" s="96"/>
      <c r="HAS69" s="96"/>
      <c r="HAT69" s="96"/>
      <c r="HAU69" s="96"/>
      <c r="HAV69" s="96"/>
      <c r="HAW69" s="96"/>
      <c r="HAX69" s="96"/>
      <c r="HAY69" s="96"/>
      <c r="HAZ69" s="96"/>
      <c r="HBA69" s="96"/>
      <c r="HBB69" s="96"/>
      <c r="HBC69" s="96"/>
      <c r="HBD69" s="96"/>
      <c r="HBE69" s="96"/>
      <c r="HBF69" s="96"/>
      <c r="HBG69" s="96"/>
      <c r="HBH69" s="96"/>
      <c r="HBI69" s="96"/>
      <c r="HBJ69" s="96"/>
      <c r="HBK69" s="96"/>
      <c r="HBL69" s="96"/>
      <c r="HBM69" s="96"/>
      <c r="HBN69" s="96"/>
      <c r="HBO69" s="96"/>
      <c r="HBP69" s="96"/>
      <c r="HBQ69" s="96"/>
      <c r="HBR69" s="96"/>
      <c r="HBS69" s="96"/>
      <c r="HBT69" s="96"/>
      <c r="HBU69" s="96"/>
      <c r="HBV69" s="96"/>
      <c r="HBW69" s="96"/>
      <c r="HBX69" s="96"/>
      <c r="HBY69" s="96"/>
      <c r="HBZ69" s="96"/>
      <c r="HCA69" s="96"/>
      <c r="HCB69" s="96"/>
      <c r="HCC69" s="96"/>
      <c r="HCD69" s="96"/>
      <c r="HCE69" s="96"/>
      <c r="HCF69" s="96"/>
      <c r="HCG69" s="96"/>
      <c r="HCH69" s="96"/>
      <c r="HCI69" s="96"/>
      <c r="HCJ69" s="96"/>
      <c r="HCK69" s="96"/>
      <c r="HCL69" s="96"/>
      <c r="HCM69" s="96"/>
      <c r="HCN69" s="96"/>
      <c r="HCO69" s="96"/>
      <c r="HCP69" s="96"/>
      <c r="HCQ69" s="96"/>
      <c r="HCR69" s="96"/>
      <c r="HCS69" s="96"/>
      <c r="HCT69" s="96"/>
      <c r="HCU69" s="96"/>
      <c r="HCV69" s="96"/>
      <c r="HCW69" s="96"/>
      <c r="HCX69" s="96"/>
      <c r="HCY69" s="96"/>
      <c r="HCZ69" s="96"/>
      <c r="HDA69" s="96"/>
      <c r="HDB69" s="96"/>
      <c r="HDC69" s="96"/>
      <c r="HDD69" s="96"/>
      <c r="HDE69" s="96"/>
      <c r="HDF69" s="96"/>
      <c r="HDG69" s="96"/>
      <c r="HDH69" s="96"/>
      <c r="HDI69" s="96"/>
      <c r="HDJ69" s="96"/>
      <c r="HDK69" s="96"/>
      <c r="HDL69" s="96"/>
      <c r="HDM69" s="96"/>
      <c r="HDN69" s="96"/>
      <c r="HDO69" s="96"/>
      <c r="HDP69" s="96"/>
      <c r="HDQ69" s="96"/>
      <c r="HDR69" s="96"/>
      <c r="HDS69" s="96"/>
      <c r="HDT69" s="96"/>
      <c r="HDU69" s="96"/>
      <c r="HDV69" s="96"/>
      <c r="HDW69" s="96"/>
      <c r="HDX69" s="96"/>
      <c r="HDY69" s="96"/>
      <c r="HDZ69" s="96"/>
      <c r="HEA69" s="96"/>
      <c r="HEB69" s="96"/>
      <c r="HEC69" s="96"/>
      <c r="HED69" s="96"/>
      <c r="HEE69" s="96"/>
      <c r="HEF69" s="96"/>
      <c r="HEG69" s="96"/>
      <c r="HEH69" s="96"/>
      <c r="HEI69" s="96"/>
      <c r="HEJ69" s="96"/>
      <c r="HEK69" s="96"/>
      <c r="HEL69" s="96"/>
      <c r="HEM69" s="96"/>
      <c r="HEN69" s="96"/>
      <c r="HEO69" s="96"/>
      <c r="HEP69" s="96"/>
      <c r="HEQ69" s="96"/>
      <c r="HER69" s="96"/>
      <c r="HES69" s="96"/>
      <c r="HET69" s="96"/>
      <c r="HEU69" s="96"/>
      <c r="HEV69" s="96"/>
      <c r="HEW69" s="96"/>
      <c r="HEX69" s="96"/>
      <c r="HEY69" s="96"/>
      <c r="HEZ69" s="96"/>
      <c r="HFA69" s="96"/>
      <c r="HFB69" s="96"/>
      <c r="HFC69" s="96"/>
      <c r="HFD69" s="96"/>
      <c r="HFE69" s="96"/>
      <c r="HFF69" s="96"/>
      <c r="HFG69" s="96"/>
      <c r="HFH69" s="96"/>
      <c r="HFI69" s="96"/>
      <c r="HFJ69" s="96"/>
      <c r="HFK69" s="96"/>
      <c r="HFL69" s="96"/>
      <c r="HFM69" s="96"/>
      <c r="HFN69" s="96"/>
      <c r="HFO69" s="96"/>
      <c r="HFP69" s="96"/>
      <c r="HFQ69" s="96"/>
      <c r="HFR69" s="96"/>
      <c r="HFS69" s="96"/>
      <c r="HFT69" s="96"/>
      <c r="HFU69" s="96"/>
      <c r="HFV69" s="96"/>
      <c r="HFW69" s="96"/>
      <c r="HFX69" s="96"/>
      <c r="HFY69" s="96"/>
      <c r="HFZ69" s="96"/>
      <c r="HGA69" s="96"/>
      <c r="HGB69" s="96"/>
      <c r="HGC69" s="96"/>
      <c r="HGD69" s="96"/>
      <c r="HGE69" s="96"/>
      <c r="HGF69" s="96"/>
      <c r="HGG69" s="96"/>
      <c r="HGH69" s="96"/>
      <c r="HGI69" s="96"/>
      <c r="HGJ69" s="96"/>
      <c r="HGK69" s="96"/>
      <c r="HGL69" s="96"/>
      <c r="HGM69" s="96"/>
      <c r="HGN69" s="96"/>
      <c r="HGO69" s="96"/>
      <c r="HGP69" s="96"/>
      <c r="HGQ69" s="96"/>
      <c r="HGR69" s="96"/>
      <c r="HGS69" s="96"/>
      <c r="HGT69" s="96"/>
      <c r="HGU69" s="96"/>
      <c r="HGV69" s="96"/>
      <c r="HGW69" s="96"/>
      <c r="HGX69" s="96"/>
      <c r="HGY69" s="96"/>
      <c r="HGZ69" s="96"/>
      <c r="HHA69" s="96"/>
      <c r="HHB69" s="96"/>
      <c r="HHC69" s="96"/>
      <c r="HHD69" s="96"/>
      <c r="HHE69" s="96"/>
      <c r="HHF69" s="96"/>
      <c r="HHG69" s="96"/>
      <c r="HHH69" s="96"/>
      <c r="HHI69" s="96"/>
      <c r="HHJ69" s="96"/>
      <c r="HHK69" s="96"/>
      <c r="HHL69" s="96"/>
      <c r="HHM69" s="96"/>
      <c r="HHN69" s="96"/>
      <c r="HHO69" s="96"/>
      <c r="HHP69" s="96"/>
      <c r="HHQ69" s="96"/>
      <c r="HHR69" s="96"/>
      <c r="HHS69" s="96"/>
      <c r="HHT69" s="96"/>
      <c r="HHU69" s="96"/>
      <c r="HHV69" s="96"/>
      <c r="HHW69" s="96"/>
      <c r="HHX69" s="96"/>
      <c r="HHY69" s="96"/>
      <c r="HHZ69" s="96"/>
      <c r="HIA69" s="96"/>
      <c r="HIB69" s="96"/>
      <c r="HIC69" s="96"/>
      <c r="HID69" s="96"/>
      <c r="HIE69" s="96"/>
      <c r="HIF69" s="96"/>
      <c r="HIG69" s="96"/>
      <c r="HIH69" s="96"/>
      <c r="HII69" s="96"/>
      <c r="HIJ69" s="96"/>
      <c r="HIK69" s="96"/>
      <c r="HIL69" s="96"/>
      <c r="HIM69" s="96"/>
      <c r="HIN69" s="96"/>
      <c r="HIO69" s="96"/>
      <c r="HIP69" s="96"/>
      <c r="HIQ69" s="96"/>
      <c r="HIR69" s="96"/>
      <c r="HIS69" s="96"/>
      <c r="HIT69" s="96"/>
      <c r="HIU69" s="96"/>
      <c r="HIV69" s="96"/>
      <c r="HIW69" s="96"/>
      <c r="HIX69" s="96"/>
      <c r="HIY69" s="96"/>
      <c r="HIZ69" s="96"/>
      <c r="HJA69" s="96"/>
      <c r="HJB69" s="96"/>
      <c r="HJC69" s="96"/>
      <c r="HJD69" s="96"/>
      <c r="HJE69" s="96"/>
      <c r="HJF69" s="96"/>
      <c r="HJG69" s="96"/>
      <c r="HJH69" s="96"/>
      <c r="HJI69" s="96"/>
      <c r="HJJ69" s="96"/>
      <c r="HJK69" s="96"/>
      <c r="HJL69" s="96"/>
      <c r="HJM69" s="96"/>
      <c r="HJN69" s="96"/>
      <c r="HJO69" s="96"/>
      <c r="HJP69" s="96"/>
      <c r="HJQ69" s="96"/>
      <c r="HJR69" s="96"/>
      <c r="HJS69" s="96"/>
      <c r="HJT69" s="96"/>
      <c r="HJU69" s="96"/>
      <c r="HJV69" s="96"/>
      <c r="HJW69" s="96"/>
      <c r="HJX69" s="96"/>
      <c r="HJY69" s="96"/>
      <c r="HJZ69" s="96"/>
      <c r="HKA69" s="96"/>
      <c r="HKB69" s="96"/>
      <c r="HKC69" s="96"/>
      <c r="HKD69" s="96"/>
      <c r="HKE69" s="96"/>
      <c r="HKF69" s="96"/>
      <c r="HKG69" s="96"/>
      <c r="HKH69" s="96"/>
      <c r="HKI69" s="96"/>
      <c r="HKJ69" s="96"/>
      <c r="HKK69" s="96"/>
      <c r="HKL69" s="96"/>
      <c r="HKM69" s="96"/>
      <c r="HKN69" s="96"/>
      <c r="HKO69" s="96"/>
      <c r="HKP69" s="96"/>
      <c r="HKQ69" s="96"/>
      <c r="HKR69" s="96"/>
      <c r="HKS69" s="96"/>
      <c r="HKT69" s="96"/>
      <c r="HKU69" s="96"/>
      <c r="HKV69" s="96"/>
      <c r="HKW69" s="96"/>
      <c r="HKX69" s="96"/>
      <c r="HKY69" s="96"/>
      <c r="HKZ69" s="96"/>
      <c r="HLA69" s="96"/>
      <c r="HLB69" s="96"/>
      <c r="HLC69" s="96"/>
      <c r="HLD69" s="96"/>
      <c r="HLE69" s="96"/>
      <c r="HLF69" s="96"/>
      <c r="HLG69" s="96"/>
      <c r="HLH69" s="96"/>
      <c r="HLI69" s="96"/>
      <c r="HLJ69" s="96"/>
      <c r="HLK69" s="96"/>
      <c r="HLL69" s="96"/>
      <c r="HLM69" s="96"/>
      <c r="HLN69" s="96"/>
      <c r="HLO69" s="96"/>
      <c r="HLP69" s="96"/>
      <c r="HLQ69" s="96"/>
      <c r="HLR69" s="96"/>
      <c r="HLS69" s="96"/>
      <c r="HLT69" s="96"/>
      <c r="HLU69" s="96"/>
      <c r="HLV69" s="96"/>
      <c r="HLW69" s="96"/>
      <c r="HLX69" s="96"/>
      <c r="HLY69" s="96"/>
      <c r="HLZ69" s="96"/>
      <c r="HMA69" s="96"/>
      <c r="HMB69" s="96"/>
      <c r="HMC69" s="96"/>
      <c r="HMD69" s="96"/>
      <c r="HME69" s="96"/>
      <c r="HMF69" s="96"/>
      <c r="HMG69" s="96"/>
      <c r="HMH69" s="96"/>
      <c r="HMI69" s="96"/>
      <c r="HMJ69" s="96"/>
      <c r="HMK69" s="96"/>
      <c r="HML69" s="96"/>
      <c r="HMM69" s="96"/>
      <c r="HMN69" s="96"/>
      <c r="HMO69" s="96"/>
      <c r="HMP69" s="96"/>
      <c r="HMQ69" s="96"/>
      <c r="HMR69" s="96"/>
      <c r="HMS69" s="96"/>
      <c r="HMT69" s="96"/>
      <c r="HMU69" s="96"/>
      <c r="HMV69" s="96"/>
      <c r="HMW69" s="96"/>
      <c r="HMX69" s="96"/>
      <c r="HMY69" s="96"/>
      <c r="HMZ69" s="96"/>
      <c r="HNA69" s="96"/>
      <c r="HNB69" s="96"/>
      <c r="HNC69" s="96"/>
      <c r="HND69" s="96"/>
      <c r="HNE69" s="96"/>
      <c r="HNF69" s="96"/>
      <c r="HNG69" s="96"/>
      <c r="HNH69" s="96"/>
      <c r="HNI69" s="96"/>
      <c r="HNJ69" s="96"/>
      <c r="HNK69" s="96"/>
      <c r="HNL69" s="96"/>
      <c r="HNM69" s="96"/>
      <c r="HNN69" s="96"/>
      <c r="HNO69" s="96"/>
      <c r="HNP69" s="96"/>
      <c r="HNQ69" s="96"/>
      <c r="HNR69" s="96"/>
      <c r="HNS69" s="96"/>
      <c r="HNT69" s="96"/>
      <c r="HNU69" s="96"/>
      <c r="HNV69" s="96"/>
      <c r="HNW69" s="96"/>
      <c r="HNX69" s="96"/>
      <c r="HNY69" s="96"/>
      <c r="HNZ69" s="96"/>
      <c r="HOA69" s="96"/>
      <c r="HOB69" s="96"/>
      <c r="HOC69" s="96"/>
      <c r="HOD69" s="96"/>
      <c r="HOE69" s="96"/>
      <c r="HOF69" s="96"/>
      <c r="HOG69" s="96"/>
      <c r="HOH69" s="96"/>
      <c r="HOI69" s="96"/>
      <c r="HOJ69" s="96"/>
      <c r="HOK69" s="96"/>
      <c r="HOL69" s="96"/>
      <c r="HOM69" s="96"/>
      <c r="HON69" s="96"/>
      <c r="HOO69" s="96"/>
      <c r="HOP69" s="96"/>
      <c r="HOQ69" s="96"/>
      <c r="HOR69" s="96"/>
      <c r="HOS69" s="96"/>
      <c r="HOT69" s="96"/>
      <c r="HOU69" s="96"/>
      <c r="HOV69" s="96"/>
      <c r="HOW69" s="96"/>
      <c r="HOX69" s="96"/>
      <c r="HOY69" s="96"/>
      <c r="HOZ69" s="96"/>
      <c r="HPA69" s="96"/>
      <c r="HPB69" s="96"/>
      <c r="HPC69" s="96"/>
      <c r="HPD69" s="96"/>
      <c r="HPE69" s="96"/>
      <c r="HPF69" s="96"/>
      <c r="HPG69" s="96"/>
      <c r="HPH69" s="96"/>
      <c r="HPI69" s="96"/>
      <c r="HPJ69" s="96"/>
      <c r="HPK69" s="96"/>
      <c r="HPL69" s="96"/>
      <c r="HPM69" s="96"/>
      <c r="HPN69" s="96"/>
      <c r="HPO69" s="96"/>
      <c r="HPP69" s="96"/>
      <c r="HPQ69" s="96"/>
      <c r="HPR69" s="96"/>
      <c r="HPS69" s="96"/>
      <c r="HPT69" s="96"/>
      <c r="HPU69" s="96"/>
      <c r="HPV69" s="96"/>
      <c r="HPW69" s="96"/>
      <c r="HPX69" s="96"/>
      <c r="HPY69" s="96"/>
      <c r="HPZ69" s="96"/>
      <c r="HQA69" s="96"/>
      <c r="HQB69" s="96"/>
      <c r="HQC69" s="96"/>
      <c r="HQD69" s="96"/>
      <c r="HQE69" s="96"/>
      <c r="HQF69" s="96"/>
      <c r="HQG69" s="96"/>
      <c r="HQH69" s="96"/>
      <c r="HQI69" s="96"/>
      <c r="HQJ69" s="96"/>
      <c r="HQK69" s="96"/>
      <c r="HQL69" s="96"/>
      <c r="HQM69" s="96"/>
      <c r="HQN69" s="96"/>
      <c r="HQO69" s="96"/>
      <c r="HQP69" s="96"/>
      <c r="HQQ69" s="96"/>
      <c r="HQR69" s="96"/>
      <c r="HQS69" s="96"/>
      <c r="HQT69" s="96"/>
      <c r="HQU69" s="96"/>
      <c r="HQV69" s="96"/>
      <c r="HQW69" s="96"/>
      <c r="HQX69" s="96"/>
      <c r="HQY69" s="96"/>
      <c r="HQZ69" s="96"/>
      <c r="HRA69" s="96"/>
      <c r="HRB69" s="96"/>
      <c r="HRC69" s="96"/>
      <c r="HRD69" s="96"/>
      <c r="HRE69" s="96"/>
      <c r="HRF69" s="96"/>
      <c r="HRG69" s="96"/>
      <c r="HRH69" s="96"/>
      <c r="HRI69" s="96"/>
      <c r="HRJ69" s="96"/>
      <c r="HRK69" s="96"/>
      <c r="HRL69" s="96"/>
      <c r="HRM69" s="96"/>
      <c r="HRN69" s="96"/>
      <c r="HRO69" s="96"/>
      <c r="HRP69" s="96"/>
      <c r="HRQ69" s="96"/>
      <c r="HRR69" s="96"/>
      <c r="HRS69" s="96"/>
      <c r="HRT69" s="96"/>
      <c r="HRU69" s="96"/>
      <c r="HRV69" s="96"/>
      <c r="HRW69" s="96"/>
      <c r="HRX69" s="96"/>
      <c r="HRY69" s="96"/>
      <c r="HRZ69" s="96"/>
      <c r="HSA69" s="96"/>
      <c r="HSB69" s="96"/>
      <c r="HSC69" s="96"/>
      <c r="HSD69" s="96"/>
      <c r="HSE69" s="96"/>
      <c r="HSF69" s="96"/>
      <c r="HSG69" s="96"/>
      <c r="HSH69" s="96"/>
      <c r="HSI69" s="96"/>
      <c r="HSJ69" s="96"/>
      <c r="HSK69" s="96"/>
      <c r="HSL69" s="96"/>
      <c r="HSM69" s="96"/>
      <c r="HSN69" s="96"/>
      <c r="HSO69" s="96"/>
      <c r="HSP69" s="96"/>
      <c r="HSQ69" s="96"/>
      <c r="HSR69" s="96"/>
      <c r="HSS69" s="96"/>
      <c r="HST69" s="96"/>
      <c r="HSU69" s="96"/>
      <c r="HSV69" s="96"/>
      <c r="HSW69" s="96"/>
      <c r="HSX69" s="96"/>
      <c r="HSY69" s="96"/>
      <c r="HSZ69" s="96"/>
      <c r="HTA69" s="96"/>
      <c r="HTB69" s="96"/>
      <c r="HTC69" s="96"/>
      <c r="HTD69" s="96"/>
      <c r="HTE69" s="96"/>
      <c r="HTF69" s="96"/>
      <c r="HTG69" s="96"/>
      <c r="HTH69" s="96"/>
      <c r="HTI69" s="96"/>
      <c r="HTJ69" s="96"/>
      <c r="HTK69" s="96"/>
      <c r="HTL69" s="96"/>
      <c r="HTM69" s="96"/>
      <c r="HTN69" s="96"/>
      <c r="HTO69" s="96"/>
      <c r="HTP69" s="96"/>
      <c r="HTQ69" s="96"/>
      <c r="HTR69" s="96"/>
      <c r="HTS69" s="96"/>
      <c r="HTT69" s="96"/>
      <c r="HTU69" s="96"/>
      <c r="HTV69" s="96"/>
      <c r="HTW69" s="96"/>
      <c r="HTX69" s="96"/>
      <c r="HTY69" s="96"/>
      <c r="HTZ69" s="96"/>
      <c r="HUA69" s="96"/>
      <c r="HUB69" s="96"/>
      <c r="HUC69" s="96"/>
      <c r="HUD69" s="96"/>
      <c r="HUE69" s="96"/>
      <c r="HUF69" s="96"/>
      <c r="HUG69" s="96"/>
      <c r="HUH69" s="96"/>
      <c r="HUI69" s="96"/>
      <c r="HUJ69" s="96"/>
      <c r="HUK69" s="96"/>
      <c r="HUL69" s="96"/>
      <c r="HUM69" s="96"/>
      <c r="HUN69" s="96"/>
      <c r="HUO69" s="96"/>
      <c r="HUP69" s="96"/>
      <c r="HUQ69" s="96"/>
      <c r="HUR69" s="96"/>
      <c r="HUS69" s="96"/>
      <c r="HUT69" s="96"/>
      <c r="HUU69" s="96"/>
      <c r="HUV69" s="96"/>
      <c r="HUW69" s="96"/>
      <c r="HUX69" s="96"/>
      <c r="HUY69" s="96"/>
      <c r="HUZ69" s="96"/>
      <c r="HVA69" s="96"/>
      <c r="HVB69" s="96"/>
      <c r="HVC69" s="96"/>
      <c r="HVD69" s="96"/>
      <c r="HVE69" s="96"/>
      <c r="HVF69" s="96"/>
      <c r="HVG69" s="96"/>
      <c r="HVH69" s="96"/>
      <c r="HVI69" s="96"/>
      <c r="HVJ69" s="96"/>
      <c r="HVK69" s="96"/>
      <c r="HVL69" s="96"/>
      <c r="HVM69" s="96"/>
      <c r="HVN69" s="96"/>
      <c r="HVO69" s="96"/>
      <c r="HVP69" s="96"/>
      <c r="HVQ69" s="96"/>
      <c r="HVR69" s="96"/>
      <c r="HVS69" s="96"/>
      <c r="HVT69" s="96"/>
      <c r="HVU69" s="96"/>
      <c r="HVV69" s="96"/>
      <c r="HVW69" s="96"/>
      <c r="HVX69" s="96"/>
      <c r="HVY69" s="96"/>
      <c r="HVZ69" s="96"/>
      <c r="HWA69" s="96"/>
      <c r="HWB69" s="96"/>
      <c r="HWC69" s="96"/>
      <c r="HWD69" s="96"/>
      <c r="HWE69" s="96"/>
      <c r="HWF69" s="96"/>
      <c r="HWG69" s="96"/>
      <c r="HWH69" s="96"/>
      <c r="HWI69" s="96"/>
      <c r="HWJ69" s="96"/>
      <c r="HWK69" s="96"/>
      <c r="HWL69" s="96"/>
      <c r="HWM69" s="96"/>
      <c r="HWN69" s="96"/>
      <c r="HWO69" s="96"/>
      <c r="HWP69" s="96"/>
      <c r="HWQ69" s="96"/>
      <c r="HWR69" s="96"/>
      <c r="HWS69" s="96"/>
      <c r="HWT69" s="96"/>
      <c r="HWU69" s="96"/>
      <c r="HWV69" s="96"/>
      <c r="HWW69" s="96"/>
      <c r="HWX69" s="96"/>
      <c r="HWY69" s="96"/>
      <c r="HWZ69" s="96"/>
      <c r="HXA69" s="96"/>
      <c r="HXB69" s="96"/>
      <c r="HXC69" s="96"/>
      <c r="HXD69" s="96"/>
      <c r="HXE69" s="96"/>
      <c r="HXF69" s="96"/>
      <c r="HXG69" s="96"/>
      <c r="HXH69" s="96"/>
      <c r="HXI69" s="96"/>
      <c r="HXJ69" s="96"/>
      <c r="HXK69" s="96"/>
      <c r="HXL69" s="96"/>
      <c r="HXM69" s="96"/>
      <c r="HXN69" s="96"/>
      <c r="HXO69" s="96"/>
      <c r="HXP69" s="96"/>
      <c r="HXQ69" s="96"/>
      <c r="HXR69" s="96"/>
      <c r="HXS69" s="96"/>
      <c r="HXT69" s="96"/>
      <c r="HXU69" s="96"/>
      <c r="HXV69" s="96"/>
      <c r="HXW69" s="96"/>
      <c r="HXX69" s="96"/>
      <c r="HXY69" s="96"/>
      <c r="HXZ69" s="96"/>
      <c r="HYA69" s="96"/>
      <c r="HYB69" s="96"/>
      <c r="HYC69" s="96"/>
      <c r="HYD69" s="96"/>
      <c r="HYE69" s="96"/>
      <c r="HYF69" s="96"/>
      <c r="HYG69" s="96"/>
      <c r="HYH69" s="96"/>
      <c r="HYI69" s="96"/>
      <c r="HYJ69" s="96"/>
      <c r="HYK69" s="96"/>
      <c r="HYL69" s="96"/>
      <c r="HYM69" s="96"/>
      <c r="HYN69" s="96"/>
      <c r="HYO69" s="96"/>
      <c r="HYP69" s="96"/>
      <c r="HYQ69" s="96"/>
      <c r="HYR69" s="96"/>
      <c r="HYS69" s="96"/>
      <c r="HYT69" s="96"/>
      <c r="HYU69" s="96"/>
      <c r="HYV69" s="96"/>
      <c r="HYW69" s="96"/>
      <c r="HYX69" s="96"/>
      <c r="HYY69" s="96"/>
      <c r="HYZ69" s="96"/>
      <c r="HZA69" s="96"/>
      <c r="HZB69" s="96"/>
      <c r="HZC69" s="96"/>
      <c r="HZD69" s="96"/>
      <c r="HZE69" s="96"/>
      <c r="HZF69" s="96"/>
      <c r="HZG69" s="96"/>
      <c r="HZH69" s="96"/>
      <c r="HZI69" s="96"/>
      <c r="HZJ69" s="96"/>
      <c r="HZK69" s="96"/>
      <c r="HZL69" s="96"/>
      <c r="HZM69" s="96"/>
      <c r="HZN69" s="96"/>
      <c r="HZO69" s="96"/>
      <c r="HZP69" s="96"/>
      <c r="HZQ69" s="96"/>
      <c r="HZR69" s="96"/>
      <c r="HZS69" s="96"/>
      <c r="HZT69" s="96"/>
      <c r="HZU69" s="96"/>
      <c r="HZV69" s="96"/>
      <c r="HZW69" s="96"/>
      <c r="HZX69" s="96"/>
      <c r="HZY69" s="96"/>
      <c r="HZZ69" s="96"/>
      <c r="IAA69" s="96"/>
      <c r="IAB69" s="96"/>
      <c r="IAC69" s="96"/>
      <c r="IAD69" s="96"/>
      <c r="IAE69" s="96"/>
      <c r="IAF69" s="96"/>
      <c r="IAG69" s="96"/>
      <c r="IAH69" s="96"/>
      <c r="IAI69" s="96"/>
      <c r="IAJ69" s="96"/>
      <c r="IAK69" s="96"/>
      <c r="IAL69" s="96"/>
      <c r="IAM69" s="96"/>
      <c r="IAN69" s="96"/>
      <c r="IAO69" s="96"/>
      <c r="IAP69" s="96"/>
      <c r="IAQ69" s="96"/>
      <c r="IAR69" s="96"/>
      <c r="IAS69" s="96"/>
      <c r="IAT69" s="96"/>
      <c r="IAU69" s="96"/>
      <c r="IAV69" s="96"/>
      <c r="IAW69" s="96"/>
      <c r="IAX69" s="96"/>
      <c r="IAY69" s="96"/>
      <c r="IAZ69" s="96"/>
      <c r="IBA69" s="96"/>
      <c r="IBB69" s="96"/>
      <c r="IBC69" s="96"/>
      <c r="IBD69" s="96"/>
      <c r="IBE69" s="96"/>
      <c r="IBF69" s="96"/>
      <c r="IBG69" s="96"/>
      <c r="IBH69" s="96"/>
      <c r="IBI69" s="96"/>
      <c r="IBJ69" s="96"/>
      <c r="IBK69" s="96"/>
      <c r="IBL69" s="96"/>
      <c r="IBM69" s="96"/>
      <c r="IBN69" s="96"/>
      <c r="IBO69" s="96"/>
      <c r="IBP69" s="96"/>
      <c r="IBQ69" s="96"/>
      <c r="IBR69" s="96"/>
      <c r="IBS69" s="96"/>
      <c r="IBT69" s="96"/>
      <c r="IBU69" s="96"/>
      <c r="IBV69" s="96"/>
      <c r="IBW69" s="96"/>
      <c r="IBX69" s="96"/>
      <c r="IBY69" s="96"/>
      <c r="IBZ69" s="96"/>
      <c r="ICA69" s="96"/>
      <c r="ICB69" s="96"/>
      <c r="ICC69" s="96"/>
      <c r="ICD69" s="96"/>
      <c r="ICE69" s="96"/>
      <c r="ICF69" s="96"/>
      <c r="ICG69" s="96"/>
      <c r="ICH69" s="96"/>
      <c r="ICI69" s="96"/>
      <c r="ICJ69" s="96"/>
      <c r="ICK69" s="96"/>
      <c r="ICL69" s="96"/>
      <c r="ICM69" s="96"/>
      <c r="ICN69" s="96"/>
      <c r="ICO69" s="96"/>
      <c r="ICP69" s="96"/>
      <c r="ICQ69" s="96"/>
      <c r="ICR69" s="96"/>
      <c r="ICS69" s="96"/>
      <c r="ICT69" s="96"/>
      <c r="ICU69" s="96"/>
      <c r="ICV69" s="96"/>
      <c r="ICW69" s="96"/>
      <c r="ICX69" s="96"/>
      <c r="ICY69" s="96"/>
      <c r="ICZ69" s="96"/>
      <c r="IDA69" s="96"/>
      <c r="IDB69" s="96"/>
      <c r="IDC69" s="96"/>
      <c r="IDD69" s="96"/>
      <c r="IDE69" s="96"/>
      <c r="IDF69" s="96"/>
      <c r="IDG69" s="96"/>
      <c r="IDH69" s="96"/>
      <c r="IDI69" s="96"/>
      <c r="IDJ69" s="96"/>
      <c r="IDK69" s="96"/>
      <c r="IDL69" s="96"/>
      <c r="IDM69" s="96"/>
      <c r="IDN69" s="96"/>
      <c r="IDO69" s="96"/>
      <c r="IDP69" s="96"/>
      <c r="IDQ69" s="96"/>
      <c r="IDR69" s="96"/>
      <c r="IDS69" s="96"/>
      <c r="IDT69" s="96"/>
      <c r="IDU69" s="96"/>
      <c r="IDV69" s="96"/>
      <c r="IDW69" s="96"/>
      <c r="IDX69" s="96"/>
      <c r="IDY69" s="96"/>
      <c r="IDZ69" s="96"/>
      <c r="IEA69" s="96"/>
      <c r="IEB69" s="96"/>
      <c r="IEC69" s="96"/>
      <c r="IED69" s="96"/>
      <c r="IEE69" s="96"/>
      <c r="IEF69" s="96"/>
      <c r="IEG69" s="96"/>
      <c r="IEH69" s="96"/>
      <c r="IEI69" s="96"/>
      <c r="IEJ69" s="96"/>
      <c r="IEK69" s="96"/>
      <c r="IEL69" s="96"/>
      <c r="IEM69" s="96"/>
      <c r="IEN69" s="96"/>
      <c r="IEO69" s="96"/>
      <c r="IEP69" s="96"/>
      <c r="IEQ69" s="96"/>
      <c r="IER69" s="96"/>
      <c r="IES69" s="96"/>
      <c r="IET69" s="96"/>
      <c r="IEU69" s="96"/>
      <c r="IEV69" s="96"/>
      <c r="IEW69" s="96"/>
      <c r="IEX69" s="96"/>
      <c r="IEY69" s="96"/>
      <c r="IEZ69" s="96"/>
      <c r="IFA69" s="96"/>
      <c r="IFB69" s="96"/>
      <c r="IFC69" s="96"/>
      <c r="IFD69" s="96"/>
      <c r="IFE69" s="96"/>
      <c r="IFF69" s="96"/>
      <c r="IFG69" s="96"/>
      <c r="IFH69" s="96"/>
      <c r="IFI69" s="96"/>
      <c r="IFJ69" s="96"/>
      <c r="IFK69" s="96"/>
      <c r="IFL69" s="96"/>
      <c r="IFM69" s="96"/>
      <c r="IFN69" s="96"/>
      <c r="IFO69" s="96"/>
      <c r="IFP69" s="96"/>
      <c r="IFQ69" s="96"/>
      <c r="IFR69" s="96"/>
      <c r="IFS69" s="96"/>
      <c r="IFT69" s="96"/>
      <c r="IFU69" s="96"/>
      <c r="IFV69" s="96"/>
      <c r="IFW69" s="96"/>
      <c r="IFX69" s="96"/>
      <c r="IFY69" s="96"/>
      <c r="IFZ69" s="96"/>
      <c r="IGA69" s="96"/>
      <c r="IGB69" s="96"/>
      <c r="IGC69" s="96"/>
      <c r="IGD69" s="96"/>
      <c r="IGE69" s="96"/>
      <c r="IGF69" s="96"/>
      <c r="IGG69" s="96"/>
      <c r="IGH69" s="96"/>
      <c r="IGI69" s="96"/>
      <c r="IGJ69" s="96"/>
      <c r="IGK69" s="96"/>
      <c r="IGL69" s="96"/>
      <c r="IGM69" s="96"/>
      <c r="IGN69" s="96"/>
      <c r="IGO69" s="96"/>
      <c r="IGP69" s="96"/>
      <c r="IGQ69" s="96"/>
      <c r="IGR69" s="96"/>
      <c r="IGS69" s="96"/>
      <c r="IGT69" s="96"/>
      <c r="IGU69" s="96"/>
      <c r="IGV69" s="96"/>
      <c r="IGW69" s="96"/>
      <c r="IGX69" s="96"/>
      <c r="IGY69" s="96"/>
      <c r="IGZ69" s="96"/>
      <c r="IHA69" s="96"/>
      <c r="IHB69" s="96"/>
      <c r="IHC69" s="96"/>
      <c r="IHD69" s="96"/>
      <c r="IHE69" s="96"/>
      <c r="IHF69" s="96"/>
      <c r="IHG69" s="96"/>
      <c r="IHH69" s="96"/>
      <c r="IHI69" s="96"/>
      <c r="IHJ69" s="96"/>
      <c r="IHK69" s="96"/>
      <c r="IHL69" s="96"/>
      <c r="IHM69" s="96"/>
      <c r="IHN69" s="96"/>
      <c r="IHO69" s="96"/>
      <c r="IHP69" s="96"/>
      <c r="IHQ69" s="96"/>
      <c r="IHR69" s="96"/>
      <c r="IHS69" s="96"/>
      <c r="IHT69" s="96"/>
      <c r="IHU69" s="96"/>
      <c r="IHV69" s="96"/>
      <c r="IHW69" s="96"/>
      <c r="IHX69" s="96"/>
      <c r="IHY69" s="96"/>
      <c r="IHZ69" s="96"/>
      <c r="IIA69" s="96"/>
      <c r="IIB69" s="96"/>
      <c r="IIC69" s="96"/>
      <c r="IID69" s="96"/>
      <c r="IIE69" s="96"/>
      <c r="IIF69" s="96"/>
      <c r="IIG69" s="96"/>
      <c r="IIH69" s="96"/>
      <c r="III69" s="96"/>
      <c r="IIJ69" s="96"/>
      <c r="IIK69" s="96"/>
      <c r="IIL69" s="96"/>
      <c r="IIM69" s="96"/>
      <c r="IIN69" s="96"/>
      <c r="IIO69" s="96"/>
      <c r="IIP69" s="96"/>
      <c r="IIQ69" s="96"/>
      <c r="IIR69" s="96"/>
      <c r="IIS69" s="96"/>
      <c r="IIT69" s="96"/>
      <c r="IIU69" s="96"/>
      <c r="IIV69" s="96"/>
      <c r="IIW69" s="96"/>
      <c r="IIX69" s="96"/>
      <c r="IIY69" s="96"/>
      <c r="IIZ69" s="96"/>
      <c r="IJA69" s="96"/>
      <c r="IJB69" s="96"/>
      <c r="IJC69" s="96"/>
      <c r="IJD69" s="96"/>
      <c r="IJE69" s="96"/>
      <c r="IJF69" s="96"/>
      <c r="IJG69" s="96"/>
      <c r="IJH69" s="96"/>
      <c r="IJI69" s="96"/>
      <c r="IJJ69" s="96"/>
      <c r="IJK69" s="96"/>
      <c r="IJL69" s="96"/>
      <c r="IJM69" s="96"/>
      <c r="IJN69" s="96"/>
      <c r="IJO69" s="96"/>
      <c r="IJP69" s="96"/>
      <c r="IJQ69" s="96"/>
      <c r="IJR69" s="96"/>
      <c r="IJS69" s="96"/>
      <c r="IJT69" s="96"/>
      <c r="IJU69" s="96"/>
      <c r="IJV69" s="96"/>
      <c r="IJW69" s="96"/>
      <c r="IJX69" s="96"/>
      <c r="IJY69" s="96"/>
      <c r="IJZ69" s="96"/>
      <c r="IKA69" s="96"/>
      <c r="IKB69" s="96"/>
      <c r="IKC69" s="96"/>
      <c r="IKD69" s="96"/>
      <c r="IKE69" s="96"/>
      <c r="IKF69" s="96"/>
      <c r="IKG69" s="96"/>
      <c r="IKH69" s="96"/>
      <c r="IKI69" s="96"/>
      <c r="IKJ69" s="96"/>
      <c r="IKK69" s="96"/>
      <c r="IKL69" s="96"/>
      <c r="IKM69" s="96"/>
      <c r="IKN69" s="96"/>
      <c r="IKO69" s="96"/>
      <c r="IKP69" s="96"/>
      <c r="IKQ69" s="96"/>
      <c r="IKR69" s="96"/>
      <c r="IKS69" s="96"/>
      <c r="IKT69" s="96"/>
      <c r="IKU69" s="96"/>
      <c r="IKV69" s="96"/>
      <c r="IKW69" s="96"/>
      <c r="IKX69" s="96"/>
      <c r="IKY69" s="96"/>
      <c r="IKZ69" s="96"/>
      <c r="ILA69" s="96"/>
      <c r="ILB69" s="96"/>
      <c r="ILC69" s="96"/>
      <c r="ILD69" s="96"/>
      <c r="ILE69" s="96"/>
      <c r="ILF69" s="96"/>
      <c r="ILG69" s="96"/>
      <c r="ILH69" s="96"/>
      <c r="ILI69" s="96"/>
      <c r="ILJ69" s="96"/>
      <c r="ILK69" s="96"/>
      <c r="ILL69" s="96"/>
      <c r="ILM69" s="96"/>
      <c r="ILN69" s="96"/>
      <c r="ILO69" s="96"/>
      <c r="ILP69" s="96"/>
      <c r="ILQ69" s="96"/>
      <c r="ILR69" s="96"/>
      <c r="ILS69" s="96"/>
      <c r="ILT69" s="96"/>
      <c r="ILU69" s="96"/>
      <c r="ILV69" s="96"/>
      <c r="ILW69" s="96"/>
      <c r="ILX69" s="96"/>
      <c r="ILY69" s="96"/>
      <c r="ILZ69" s="96"/>
      <c r="IMA69" s="96"/>
      <c r="IMB69" s="96"/>
      <c r="IMC69" s="96"/>
      <c r="IMD69" s="96"/>
      <c r="IME69" s="96"/>
      <c r="IMF69" s="96"/>
      <c r="IMG69" s="96"/>
      <c r="IMH69" s="96"/>
      <c r="IMI69" s="96"/>
      <c r="IMJ69" s="96"/>
      <c r="IMK69" s="96"/>
      <c r="IML69" s="96"/>
      <c r="IMM69" s="96"/>
      <c r="IMN69" s="96"/>
      <c r="IMO69" s="96"/>
      <c r="IMP69" s="96"/>
      <c r="IMQ69" s="96"/>
      <c r="IMR69" s="96"/>
      <c r="IMS69" s="96"/>
      <c r="IMT69" s="96"/>
      <c r="IMU69" s="96"/>
      <c r="IMV69" s="96"/>
      <c r="IMW69" s="96"/>
      <c r="IMX69" s="96"/>
      <c r="IMY69" s="96"/>
      <c r="IMZ69" s="96"/>
      <c r="INA69" s="96"/>
      <c r="INB69" s="96"/>
      <c r="INC69" s="96"/>
      <c r="IND69" s="96"/>
      <c r="INE69" s="96"/>
      <c r="INF69" s="96"/>
      <c r="ING69" s="96"/>
      <c r="INH69" s="96"/>
      <c r="INI69" s="96"/>
      <c r="INJ69" s="96"/>
      <c r="INK69" s="96"/>
      <c r="INL69" s="96"/>
      <c r="INM69" s="96"/>
      <c r="INN69" s="96"/>
      <c r="INO69" s="96"/>
      <c r="INP69" s="96"/>
      <c r="INQ69" s="96"/>
      <c r="INR69" s="96"/>
      <c r="INS69" s="96"/>
      <c r="INT69" s="96"/>
      <c r="INU69" s="96"/>
      <c r="INV69" s="96"/>
      <c r="INW69" s="96"/>
      <c r="INX69" s="96"/>
      <c r="INY69" s="96"/>
      <c r="INZ69" s="96"/>
      <c r="IOA69" s="96"/>
      <c r="IOB69" s="96"/>
      <c r="IOC69" s="96"/>
      <c r="IOD69" s="96"/>
      <c r="IOE69" s="96"/>
      <c r="IOF69" s="96"/>
      <c r="IOG69" s="96"/>
      <c r="IOH69" s="96"/>
      <c r="IOI69" s="96"/>
      <c r="IOJ69" s="96"/>
      <c r="IOK69" s="96"/>
      <c r="IOL69" s="96"/>
      <c r="IOM69" s="96"/>
      <c r="ION69" s="96"/>
      <c r="IOO69" s="96"/>
      <c r="IOP69" s="96"/>
      <c r="IOQ69" s="96"/>
      <c r="IOR69" s="96"/>
      <c r="IOS69" s="96"/>
      <c r="IOT69" s="96"/>
      <c r="IOU69" s="96"/>
      <c r="IOV69" s="96"/>
      <c r="IOW69" s="96"/>
      <c r="IOX69" s="96"/>
      <c r="IOY69" s="96"/>
      <c r="IOZ69" s="96"/>
      <c r="IPA69" s="96"/>
      <c r="IPB69" s="96"/>
      <c r="IPC69" s="96"/>
      <c r="IPD69" s="96"/>
      <c r="IPE69" s="96"/>
      <c r="IPF69" s="96"/>
      <c r="IPG69" s="96"/>
      <c r="IPH69" s="96"/>
      <c r="IPI69" s="96"/>
      <c r="IPJ69" s="96"/>
      <c r="IPK69" s="96"/>
      <c r="IPL69" s="96"/>
      <c r="IPM69" s="96"/>
      <c r="IPN69" s="96"/>
      <c r="IPO69" s="96"/>
      <c r="IPP69" s="96"/>
      <c r="IPQ69" s="96"/>
      <c r="IPR69" s="96"/>
      <c r="IPS69" s="96"/>
      <c r="IPT69" s="96"/>
      <c r="IPU69" s="96"/>
      <c r="IPV69" s="96"/>
      <c r="IPW69" s="96"/>
      <c r="IPX69" s="96"/>
      <c r="IPY69" s="96"/>
      <c r="IPZ69" s="96"/>
      <c r="IQA69" s="96"/>
      <c r="IQB69" s="96"/>
      <c r="IQC69" s="96"/>
      <c r="IQD69" s="96"/>
      <c r="IQE69" s="96"/>
      <c r="IQF69" s="96"/>
      <c r="IQG69" s="96"/>
      <c r="IQH69" s="96"/>
      <c r="IQI69" s="96"/>
      <c r="IQJ69" s="96"/>
      <c r="IQK69" s="96"/>
      <c r="IQL69" s="96"/>
      <c r="IQM69" s="96"/>
      <c r="IQN69" s="96"/>
      <c r="IQO69" s="96"/>
      <c r="IQP69" s="96"/>
      <c r="IQQ69" s="96"/>
      <c r="IQR69" s="96"/>
      <c r="IQS69" s="96"/>
      <c r="IQT69" s="96"/>
      <c r="IQU69" s="96"/>
      <c r="IQV69" s="96"/>
      <c r="IQW69" s="96"/>
      <c r="IQX69" s="96"/>
      <c r="IQY69" s="96"/>
      <c r="IQZ69" s="96"/>
      <c r="IRA69" s="96"/>
      <c r="IRB69" s="96"/>
      <c r="IRC69" s="96"/>
      <c r="IRD69" s="96"/>
      <c r="IRE69" s="96"/>
      <c r="IRF69" s="96"/>
      <c r="IRG69" s="96"/>
      <c r="IRH69" s="96"/>
      <c r="IRI69" s="96"/>
      <c r="IRJ69" s="96"/>
      <c r="IRK69" s="96"/>
      <c r="IRL69" s="96"/>
      <c r="IRM69" s="96"/>
      <c r="IRN69" s="96"/>
      <c r="IRO69" s="96"/>
      <c r="IRP69" s="96"/>
      <c r="IRQ69" s="96"/>
      <c r="IRR69" s="96"/>
      <c r="IRS69" s="96"/>
      <c r="IRT69" s="96"/>
      <c r="IRU69" s="96"/>
      <c r="IRV69" s="96"/>
      <c r="IRW69" s="96"/>
      <c r="IRX69" s="96"/>
      <c r="IRY69" s="96"/>
      <c r="IRZ69" s="96"/>
      <c r="ISA69" s="96"/>
      <c r="ISB69" s="96"/>
      <c r="ISC69" s="96"/>
      <c r="ISD69" s="96"/>
      <c r="ISE69" s="96"/>
      <c r="ISF69" s="96"/>
      <c r="ISG69" s="96"/>
      <c r="ISH69" s="96"/>
      <c r="ISI69" s="96"/>
      <c r="ISJ69" s="96"/>
      <c r="ISK69" s="96"/>
      <c r="ISL69" s="96"/>
      <c r="ISM69" s="96"/>
      <c r="ISN69" s="96"/>
      <c r="ISO69" s="96"/>
      <c r="ISP69" s="96"/>
      <c r="ISQ69" s="96"/>
      <c r="ISR69" s="96"/>
      <c r="ISS69" s="96"/>
      <c r="IST69" s="96"/>
      <c r="ISU69" s="96"/>
      <c r="ISV69" s="96"/>
      <c r="ISW69" s="96"/>
      <c r="ISX69" s="96"/>
      <c r="ISY69" s="96"/>
      <c r="ISZ69" s="96"/>
      <c r="ITA69" s="96"/>
      <c r="ITB69" s="96"/>
      <c r="ITC69" s="96"/>
      <c r="ITD69" s="96"/>
      <c r="ITE69" s="96"/>
      <c r="ITF69" s="96"/>
      <c r="ITG69" s="96"/>
      <c r="ITH69" s="96"/>
      <c r="ITI69" s="96"/>
      <c r="ITJ69" s="96"/>
      <c r="ITK69" s="96"/>
      <c r="ITL69" s="96"/>
      <c r="ITM69" s="96"/>
      <c r="ITN69" s="96"/>
      <c r="ITO69" s="96"/>
      <c r="ITP69" s="96"/>
      <c r="ITQ69" s="96"/>
      <c r="ITR69" s="96"/>
      <c r="ITS69" s="96"/>
      <c r="ITT69" s="96"/>
      <c r="ITU69" s="96"/>
      <c r="ITV69" s="96"/>
      <c r="ITW69" s="96"/>
      <c r="ITX69" s="96"/>
      <c r="ITY69" s="96"/>
      <c r="ITZ69" s="96"/>
      <c r="IUA69" s="96"/>
      <c r="IUB69" s="96"/>
      <c r="IUC69" s="96"/>
      <c r="IUD69" s="96"/>
      <c r="IUE69" s="96"/>
      <c r="IUF69" s="96"/>
      <c r="IUG69" s="96"/>
      <c r="IUH69" s="96"/>
      <c r="IUI69" s="96"/>
      <c r="IUJ69" s="96"/>
      <c r="IUK69" s="96"/>
      <c r="IUL69" s="96"/>
      <c r="IUM69" s="96"/>
      <c r="IUN69" s="96"/>
      <c r="IUO69" s="96"/>
      <c r="IUP69" s="96"/>
      <c r="IUQ69" s="96"/>
      <c r="IUR69" s="96"/>
      <c r="IUS69" s="96"/>
      <c r="IUT69" s="96"/>
      <c r="IUU69" s="96"/>
      <c r="IUV69" s="96"/>
      <c r="IUW69" s="96"/>
      <c r="IUX69" s="96"/>
      <c r="IUY69" s="96"/>
      <c r="IUZ69" s="96"/>
      <c r="IVA69" s="96"/>
      <c r="IVB69" s="96"/>
      <c r="IVC69" s="96"/>
      <c r="IVD69" s="96"/>
      <c r="IVE69" s="96"/>
      <c r="IVF69" s="96"/>
      <c r="IVG69" s="96"/>
      <c r="IVH69" s="96"/>
      <c r="IVI69" s="96"/>
      <c r="IVJ69" s="96"/>
      <c r="IVK69" s="96"/>
      <c r="IVL69" s="96"/>
      <c r="IVM69" s="96"/>
      <c r="IVN69" s="96"/>
      <c r="IVO69" s="96"/>
      <c r="IVP69" s="96"/>
      <c r="IVQ69" s="96"/>
      <c r="IVR69" s="96"/>
      <c r="IVS69" s="96"/>
      <c r="IVT69" s="96"/>
      <c r="IVU69" s="96"/>
      <c r="IVV69" s="96"/>
      <c r="IVW69" s="96"/>
      <c r="IVX69" s="96"/>
      <c r="IVY69" s="96"/>
      <c r="IVZ69" s="96"/>
      <c r="IWA69" s="96"/>
      <c r="IWB69" s="96"/>
      <c r="IWC69" s="96"/>
      <c r="IWD69" s="96"/>
      <c r="IWE69" s="96"/>
      <c r="IWF69" s="96"/>
      <c r="IWG69" s="96"/>
      <c r="IWH69" s="96"/>
      <c r="IWI69" s="96"/>
      <c r="IWJ69" s="96"/>
      <c r="IWK69" s="96"/>
      <c r="IWL69" s="96"/>
      <c r="IWM69" s="96"/>
      <c r="IWN69" s="96"/>
      <c r="IWO69" s="96"/>
      <c r="IWP69" s="96"/>
      <c r="IWQ69" s="96"/>
      <c r="IWR69" s="96"/>
      <c r="IWS69" s="96"/>
      <c r="IWT69" s="96"/>
      <c r="IWU69" s="96"/>
      <c r="IWV69" s="96"/>
      <c r="IWW69" s="96"/>
      <c r="IWX69" s="96"/>
      <c r="IWY69" s="96"/>
      <c r="IWZ69" s="96"/>
      <c r="IXA69" s="96"/>
      <c r="IXB69" s="96"/>
      <c r="IXC69" s="96"/>
      <c r="IXD69" s="96"/>
      <c r="IXE69" s="96"/>
      <c r="IXF69" s="96"/>
      <c r="IXG69" s="96"/>
      <c r="IXH69" s="96"/>
      <c r="IXI69" s="96"/>
      <c r="IXJ69" s="96"/>
      <c r="IXK69" s="96"/>
      <c r="IXL69" s="96"/>
      <c r="IXM69" s="96"/>
      <c r="IXN69" s="96"/>
      <c r="IXO69" s="96"/>
      <c r="IXP69" s="96"/>
      <c r="IXQ69" s="96"/>
      <c r="IXR69" s="96"/>
      <c r="IXS69" s="96"/>
      <c r="IXT69" s="96"/>
      <c r="IXU69" s="96"/>
      <c r="IXV69" s="96"/>
      <c r="IXW69" s="96"/>
      <c r="IXX69" s="96"/>
      <c r="IXY69" s="96"/>
      <c r="IXZ69" s="96"/>
      <c r="IYA69" s="96"/>
      <c r="IYB69" s="96"/>
      <c r="IYC69" s="96"/>
      <c r="IYD69" s="96"/>
      <c r="IYE69" s="96"/>
      <c r="IYF69" s="96"/>
      <c r="IYG69" s="96"/>
      <c r="IYH69" s="96"/>
      <c r="IYI69" s="96"/>
      <c r="IYJ69" s="96"/>
      <c r="IYK69" s="96"/>
      <c r="IYL69" s="96"/>
      <c r="IYM69" s="96"/>
      <c r="IYN69" s="96"/>
      <c r="IYO69" s="96"/>
      <c r="IYP69" s="96"/>
      <c r="IYQ69" s="96"/>
      <c r="IYR69" s="96"/>
      <c r="IYS69" s="96"/>
      <c r="IYT69" s="96"/>
      <c r="IYU69" s="96"/>
      <c r="IYV69" s="96"/>
      <c r="IYW69" s="96"/>
      <c r="IYX69" s="96"/>
      <c r="IYY69" s="96"/>
      <c r="IYZ69" s="96"/>
      <c r="IZA69" s="96"/>
      <c r="IZB69" s="96"/>
      <c r="IZC69" s="96"/>
      <c r="IZD69" s="96"/>
      <c r="IZE69" s="96"/>
      <c r="IZF69" s="96"/>
      <c r="IZG69" s="96"/>
      <c r="IZH69" s="96"/>
      <c r="IZI69" s="96"/>
      <c r="IZJ69" s="96"/>
      <c r="IZK69" s="96"/>
      <c r="IZL69" s="96"/>
      <c r="IZM69" s="96"/>
      <c r="IZN69" s="96"/>
      <c r="IZO69" s="96"/>
      <c r="IZP69" s="96"/>
      <c r="IZQ69" s="96"/>
      <c r="IZR69" s="96"/>
      <c r="IZS69" s="96"/>
      <c r="IZT69" s="96"/>
      <c r="IZU69" s="96"/>
      <c r="IZV69" s="96"/>
      <c r="IZW69" s="96"/>
      <c r="IZX69" s="96"/>
      <c r="IZY69" s="96"/>
      <c r="IZZ69" s="96"/>
      <c r="JAA69" s="96"/>
      <c r="JAB69" s="96"/>
      <c r="JAC69" s="96"/>
      <c r="JAD69" s="96"/>
      <c r="JAE69" s="96"/>
      <c r="JAF69" s="96"/>
      <c r="JAG69" s="96"/>
      <c r="JAH69" s="96"/>
      <c r="JAI69" s="96"/>
      <c r="JAJ69" s="96"/>
      <c r="JAK69" s="96"/>
      <c r="JAL69" s="96"/>
      <c r="JAM69" s="96"/>
      <c r="JAN69" s="96"/>
      <c r="JAO69" s="96"/>
      <c r="JAP69" s="96"/>
      <c r="JAQ69" s="96"/>
      <c r="JAR69" s="96"/>
      <c r="JAS69" s="96"/>
      <c r="JAT69" s="96"/>
      <c r="JAU69" s="96"/>
      <c r="JAV69" s="96"/>
      <c r="JAW69" s="96"/>
      <c r="JAX69" s="96"/>
      <c r="JAY69" s="96"/>
      <c r="JAZ69" s="96"/>
      <c r="JBA69" s="96"/>
      <c r="JBB69" s="96"/>
      <c r="JBC69" s="96"/>
      <c r="JBD69" s="96"/>
      <c r="JBE69" s="96"/>
      <c r="JBF69" s="96"/>
      <c r="JBG69" s="96"/>
      <c r="JBH69" s="96"/>
      <c r="JBI69" s="96"/>
      <c r="JBJ69" s="96"/>
      <c r="JBK69" s="96"/>
      <c r="JBL69" s="96"/>
      <c r="JBM69" s="96"/>
      <c r="JBN69" s="96"/>
      <c r="JBO69" s="96"/>
      <c r="JBP69" s="96"/>
      <c r="JBQ69" s="96"/>
      <c r="JBR69" s="96"/>
      <c r="JBS69" s="96"/>
      <c r="JBT69" s="96"/>
      <c r="JBU69" s="96"/>
      <c r="JBV69" s="96"/>
      <c r="JBW69" s="96"/>
      <c r="JBX69" s="96"/>
      <c r="JBY69" s="96"/>
      <c r="JBZ69" s="96"/>
      <c r="JCA69" s="96"/>
      <c r="JCB69" s="96"/>
      <c r="JCC69" s="96"/>
      <c r="JCD69" s="96"/>
      <c r="JCE69" s="96"/>
      <c r="JCF69" s="96"/>
      <c r="JCG69" s="96"/>
      <c r="JCH69" s="96"/>
      <c r="JCI69" s="96"/>
      <c r="JCJ69" s="96"/>
      <c r="JCK69" s="96"/>
      <c r="JCL69" s="96"/>
      <c r="JCM69" s="96"/>
      <c r="JCN69" s="96"/>
      <c r="JCO69" s="96"/>
      <c r="JCP69" s="96"/>
      <c r="JCQ69" s="96"/>
      <c r="JCR69" s="96"/>
      <c r="JCS69" s="96"/>
      <c r="JCT69" s="96"/>
      <c r="JCU69" s="96"/>
      <c r="JCV69" s="96"/>
      <c r="JCW69" s="96"/>
      <c r="JCX69" s="96"/>
      <c r="JCY69" s="96"/>
      <c r="JCZ69" s="96"/>
      <c r="JDA69" s="96"/>
      <c r="JDB69" s="96"/>
      <c r="JDC69" s="96"/>
      <c r="JDD69" s="96"/>
      <c r="JDE69" s="96"/>
      <c r="JDF69" s="96"/>
      <c r="JDG69" s="96"/>
      <c r="JDH69" s="96"/>
      <c r="JDI69" s="96"/>
      <c r="JDJ69" s="96"/>
      <c r="JDK69" s="96"/>
      <c r="JDL69" s="96"/>
      <c r="JDM69" s="96"/>
      <c r="JDN69" s="96"/>
      <c r="JDO69" s="96"/>
      <c r="JDP69" s="96"/>
      <c r="JDQ69" s="96"/>
      <c r="JDR69" s="96"/>
      <c r="JDS69" s="96"/>
      <c r="JDT69" s="96"/>
      <c r="JDU69" s="96"/>
      <c r="JDV69" s="96"/>
      <c r="JDW69" s="96"/>
      <c r="JDX69" s="96"/>
      <c r="JDY69" s="96"/>
      <c r="JDZ69" s="96"/>
      <c r="JEA69" s="96"/>
      <c r="JEB69" s="96"/>
      <c r="JEC69" s="96"/>
      <c r="JED69" s="96"/>
      <c r="JEE69" s="96"/>
      <c r="JEF69" s="96"/>
      <c r="JEG69" s="96"/>
      <c r="JEH69" s="96"/>
      <c r="JEI69" s="96"/>
      <c r="JEJ69" s="96"/>
      <c r="JEK69" s="96"/>
      <c r="JEL69" s="96"/>
      <c r="JEM69" s="96"/>
      <c r="JEN69" s="96"/>
      <c r="JEO69" s="96"/>
      <c r="JEP69" s="96"/>
      <c r="JEQ69" s="96"/>
      <c r="JER69" s="96"/>
      <c r="JES69" s="96"/>
      <c r="JET69" s="96"/>
      <c r="JEU69" s="96"/>
      <c r="JEV69" s="96"/>
      <c r="JEW69" s="96"/>
      <c r="JEX69" s="96"/>
      <c r="JEY69" s="96"/>
      <c r="JEZ69" s="96"/>
      <c r="JFA69" s="96"/>
      <c r="JFB69" s="96"/>
      <c r="JFC69" s="96"/>
      <c r="JFD69" s="96"/>
      <c r="JFE69" s="96"/>
      <c r="JFF69" s="96"/>
      <c r="JFG69" s="96"/>
      <c r="JFH69" s="96"/>
      <c r="JFI69" s="96"/>
      <c r="JFJ69" s="96"/>
      <c r="JFK69" s="96"/>
      <c r="JFL69" s="96"/>
      <c r="JFM69" s="96"/>
      <c r="JFN69" s="96"/>
      <c r="JFO69" s="96"/>
      <c r="JFP69" s="96"/>
      <c r="JFQ69" s="96"/>
      <c r="JFR69" s="96"/>
      <c r="JFS69" s="96"/>
      <c r="JFT69" s="96"/>
      <c r="JFU69" s="96"/>
      <c r="JFV69" s="96"/>
      <c r="JFW69" s="96"/>
      <c r="JFX69" s="96"/>
      <c r="JFY69" s="96"/>
      <c r="JFZ69" s="96"/>
      <c r="JGA69" s="96"/>
      <c r="JGB69" s="96"/>
      <c r="JGC69" s="96"/>
      <c r="JGD69" s="96"/>
      <c r="JGE69" s="96"/>
      <c r="JGF69" s="96"/>
      <c r="JGG69" s="96"/>
      <c r="JGH69" s="96"/>
      <c r="JGI69" s="96"/>
      <c r="JGJ69" s="96"/>
      <c r="JGK69" s="96"/>
      <c r="JGL69" s="96"/>
      <c r="JGM69" s="96"/>
      <c r="JGN69" s="96"/>
      <c r="JGO69" s="96"/>
      <c r="JGP69" s="96"/>
      <c r="JGQ69" s="96"/>
      <c r="JGR69" s="96"/>
      <c r="JGS69" s="96"/>
      <c r="JGT69" s="96"/>
      <c r="JGU69" s="96"/>
      <c r="JGV69" s="96"/>
      <c r="JGW69" s="96"/>
      <c r="JGX69" s="96"/>
      <c r="JGY69" s="96"/>
      <c r="JGZ69" s="96"/>
      <c r="JHA69" s="96"/>
      <c r="JHB69" s="96"/>
      <c r="JHC69" s="96"/>
      <c r="JHD69" s="96"/>
      <c r="JHE69" s="96"/>
      <c r="JHF69" s="96"/>
      <c r="JHG69" s="96"/>
      <c r="JHH69" s="96"/>
      <c r="JHI69" s="96"/>
      <c r="JHJ69" s="96"/>
      <c r="JHK69" s="96"/>
      <c r="JHL69" s="96"/>
      <c r="JHM69" s="96"/>
      <c r="JHN69" s="96"/>
      <c r="JHO69" s="96"/>
      <c r="JHP69" s="96"/>
      <c r="JHQ69" s="96"/>
      <c r="JHR69" s="96"/>
      <c r="JHS69" s="96"/>
      <c r="JHT69" s="96"/>
      <c r="JHU69" s="96"/>
      <c r="JHV69" s="96"/>
      <c r="JHW69" s="96"/>
      <c r="JHX69" s="96"/>
      <c r="JHY69" s="96"/>
      <c r="JHZ69" s="96"/>
      <c r="JIA69" s="96"/>
      <c r="JIB69" s="96"/>
      <c r="JIC69" s="96"/>
      <c r="JID69" s="96"/>
      <c r="JIE69" s="96"/>
      <c r="JIF69" s="96"/>
      <c r="JIG69" s="96"/>
      <c r="JIH69" s="96"/>
      <c r="JII69" s="96"/>
      <c r="JIJ69" s="96"/>
      <c r="JIK69" s="96"/>
      <c r="JIL69" s="96"/>
      <c r="JIM69" s="96"/>
      <c r="JIN69" s="96"/>
      <c r="JIO69" s="96"/>
      <c r="JIP69" s="96"/>
      <c r="JIQ69" s="96"/>
      <c r="JIR69" s="96"/>
      <c r="JIS69" s="96"/>
      <c r="JIT69" s="96"/>
      <c r="JIU69" s="96"/>
      <c r="JIV69" s="96"/>
      <c r="JIW69" s="96"/>
      <c r="JIX69" s="96"/>
      <c r="JIY69" s="96"/>
      <c r="JIZ69" s="96"/>
      <c r="JJA69" s="96"/>
      <c r="JJB69" s="96"/>
      <c r="JJC69" s="96"/>
      <c r="JJD69" s="96"/>
      <c r="JJE69" s="96"/>
      <c r="JJF69" s="96"/>
      <c r="JJG69" s="96"/>
      <c r="JJH69" s="96"/>
      <c r="JJI69" s="96"/>
      <c r="JJJ69" s="96"/>
      <c r="JJK69" s="96"/>
      <c r="JJL69" s="96"/>
      <c r="JJM69" s="96"/>
      <c r="JJN69" s="96"/>
      <c r="JJO69" s="96"/>
      <c r="JJP69" s="96"/>
      <c r="JJQ69" s="96"/>
      <c r="JJR69" s="96"/>
      <c r="JJS69" s="96"/>
      <c r="JJT69" s="96"/>
      <c r="JJU69" s="96"/>
      <c r="JJV69" s="96"/>
      <c r="JJW69" s="96"/>
      <c r="JJX69" s="96"/>
      <c r="JJY69" s="96"/>
      <c r="JJZ69" s="96"/>
      <c r="JKA69" s="96"/>
      <c r="JKB69" s="96"/>
      <c r="JKC69" s="96"/>
      <c r="JKD69" s="96"/>
      <c r="JKE69" s="96"/>
      <c r="JKF69" s="96"/>
      <c r="JKG69" s="96"/>
      <c r="JKH69" s="96"/>
      <c r="JKI69" s="96"/>
      <c r="JKJ69" s="96"/>
      <c r="JKK69" s="96"/>
      <c r="JKL69" s="96"/>
      <c r="JKM69" s="96"/>
      <c r="JKN69" s="96"/>
      <c r="JKO69" s="96"/>
      <c r="JKP69" s="96"/>
      <c r="JKQ69" s="96"/>
      <c r="JKR69" s="96"/>
      <c r="JKS69" s="96"/>
      <c r="JKT69" s="96"/>
      <c r="JKU69" s="96"/>
      <c r="JKV69" s="96"/>
      <c r="JKW69" s="96"/>
      <c r="JKX69" s="96"/>
      <c r="JKY69" s="96"/>
      <c r="JKZ69" s="96"/>
      <c r="JLA69" s="96"/>
      <c r="JLB69" s="96"/>
      <c r="JLC69" s="96"/>
      <c r="JLD69" s="96"/>
      <c r="JLE69" s="96"/>
      <c r="JLF69" s="96"/>
      <c r="JLG69" s="96"/>
      <c r="JLH69" s="96"/>
      <c r="JLI69" s="96"/>
      <c r="JLJ69" s="96"/>
      <c r="JLK69" s="96"/>
      <c r="JLL69" s="96"/>
      <c r="JLM69" s="96"/>
      <c r="JLN69" s="96"/>
      <c r="JLO69" s="96"/>
      <c r="JLP69" s="96"/>
      <c r="JLQ69" s="96"/>
      <c r="JLR69" s="96"/>
      <c r="JLS69" s="96"/>
      <c r="JLT69" s="96"/>
      <c r="JLU69" s="96"/>
      <c r="JLV69" s="96"/>
      <c r="JLW69" s="96"/>
      <c r="JLX69" s="96"/>
      <c r="JLY69" s="96"/>
      <c r="JLZ69" s="96"/>
      <c r="JMA69" s="96"/>
      <c r="JMB69" s="96"/>
      <c r="JMC69" s="96"/>
      <c r="JMD69" s="96"/>
      <c r="JME69" s="96"/>
      <c r="JMF69" s="96"/>
      <c r="JMG69" s="96"/>
      <c r="JMH69" s="96"/>
      <c r="JMI69" s="96"/>
      <c r="JMJ69" s="96"/>
      <c r="JMK69" s="96"/>
      <c r="JML69" s="96"/>
      <c r="JMM69" s="96"/>
      <c r="JMN69" s="96"/>
      <c r="JMO69" s="96"/>
      <c r="JMP69" s="96"/>
      <c r="JMQ69" s="96"/>
      <c r="JMR69" s="96"/>
      <c r="JMS69" s="96"/>
      <c r="JMT69" s="96"/>
      <c r="JMU69" s="96"/>
      <c r="JMV69" s="96"/>
      <c r="JMW69" s="96"/>
      <c r="JMX69" s="96"/>
      <c r="JMY69" s="96"/>
      <c r="JMZ69" s="96"/>
      <c r="JNA69" s="96"/>
      <c r="JNB69" s="96"/>
      <c r="JNC69" s="96"/>
      <c r="JND69" s="96"/>
      <c r="JNE69" s="96"/>
      <c r="JNF69" s="96"/>
      <c r="JNG69" s="96"/>
      <c r="JNH69" s="96"/>
      <c r="JNI69" s="96"/>
      <c r="JNJ69" s="96"/>
      <c r="JNK69" s="96"/>
      <c r="JNL69" s="96"/>
      <c r="JNM69" s="96"/>
      <c r="JNN69" s="96"/>
      <c r="JNO69" s="96"/>
      <c r="JNP69" s="96"/>
      <c r="JNQ69" s="96"/>
      <c r="JNR69" s="96"/>
      <c r="JNS69" s="96"/>
      <c r="JNT69" s="96"/>
      <c r="JNU69" s="96"/>
      <c r="JNV69" s="96"/>
      <c r="JNW69" s="96"/>
      <c r="JNX69" s="96"/>
      <c r="JNY69" s="96"/>
      <c r="JNZ69" s="96"/>
      <c r="JOA69" s="96"/>
      <c r="JOB69" s="96"/>
      <c r="JOC69" s="96"/>
      <c r="JOD69" s="96"/>
      <c r="JOE69" s="96"/>
      <c r="JOF69" s="96"/>
      <c r="JOG69" s="96"/>
      <c r="JOH69" s="96"/>
      <c r="JOI69" s="96"/>
      <c r="JOJ69" s="96"/>
      <c r="JOK69" s="96"/>
      <c r="JOL69" s="96"/>
      <c r="JOM69" s="96"/>
      <c r="JON69" s="96"/>
      <c r="JOO69" s="96"/>
      <c r="JOP69" s="96"/>
      <c r="JOQ69" s="96"/>
      <c r="JOR69" s="96"/>
      <c r="JOS69" s="96"/>
      <c r="JOT69" s="96"/>
      <c r="JOU69" s="96"/>
      <c r="JOV69" s="96"/>
      <c r="JOW69" s="96"/>
      <c r="JOX69" s="96"/>
      <c r="JOY69" s="96"/>
      <c r="JOZ69" s="96"/>
      <c r="JPA69" s="96"/>
      <c r="JPB69" s="96"/>
      <c r="JPC69" s="96"/>
      <c r="JPD69" s="96"/>
      <c r="JPE69" s="96"/>
      <c r="JPF69" s="96"/>
      <c r="JPG69" s="96"/>
      <c r="JPH69" s="96"/>
      <c r="JPI69" s="96"/>
      <c r="JPJ69" s="96"/>
      <c r="JPK69" s="96"/>
      <c r="JPL69" s="96"/>
      <c r="JPM69" s="96"/>
      <c r="JPN69" s="96"/>
      <c r="JPO69" s="96"/>
      <c r="JPP69" s="96"/>
      <c r="JPQ69" s="96"/>
      <c r="JPR69" s="96"/>
      <c r="JPS69" s="96"/>
      <c r="JPT69" s="96"/>
      <c r="JPU69" s="96"/>
      <c r="JPV69" s="96"/>
      <c r="JPW69" s="96"/>
      <c r="JPX69" s="96"/>
      <c r="JPY69" s="96"/>
      <c r="JPZ69" s="96"/>
      <c r="JQA69" s="96"/>
      <c r="JQB69" s="96"/>
      <c r="JQC69" s="96"/>
      <c r="JQD69" s="96"/>
      <c r="JQE69" s="96"/>
      <c r="JQF69" s="96"/>
      <c r="JQG69" s="96"/>
      <c r="JQH69" s="96"/>
      <c r="JQI69" s="96"/>
      <c r="JQJ69" s="96"/>
      <c r="JQK69" s="96"/>
      <c r="JQL69" s="96"/>
      <c r="JQM69" s="96"/>
      <c r="JQN69" s="96"/>
      <c r="JQO69" s="96"/>
      <c r="JQP69" s="96"/>
      <c r="JQQ69" s="96"/>
      <c r="JQR69" s="96"/>
      <c r="JQS69" s="96"/>
      <c r="JQT69" s="96"/>
      <c r="JQU69" s="96"/>
      <c r="JQV69" s="96"/>
      <c r="JQW69" s="96"/>
      <c r="JQX69" s="96"/>
      <c r="JQY69" s="96"/>
      <c r="JQZ69" s="96"/>
      <c r="JRA69" s="96"/>
      <c r="JRB69" s="96"/>
      <c r="JRC69" s="96"/>
      <c r="JRD69" s="96"/>
      <c r="JRE69" s="96"/>
      <c r="JRF69" s="96"/>
      <c r="JRG69" s="96"/>
      <c r="JRH69" s="96"/>
      <c r="JRI69" s="96"/>
      <c r="JRJ69" s="96"/>
      <c r="JRK69" s="96"/>
      <c r="JRL69" s="96"/>
      <c r="JRM69" s="96"/>
      <c r="JRN69" s="96"/>
      <c r="JRO69" s="96"/>
      <c r="JRP69" s="96"/>
      <c r="JRQ69" s="96"/>
      <c r="JRR69" s="96"/>
      <c r="JRS69" s="96"/>
      <c r="JRT69" s="96"/>
      <c r="JRU69" s="96"/>
      <c r="JRV69" s="96"/>
      <c r="JRW69" s="96"/>
      <c r="JRX69" s="96"/>
      <c r="JRY69" s="96"/>
      <c r="JRZ69" s="96"/>
      <c r="JSA69" s="96"/>
      <c r="JSB69" s="96"/>
      <c r="JSC69" s="96"/>
      <c r="JSD69" s="96"/>
      <c r="JSE69" s="96"/>
      <c r="JSF69" s="96"/>
      <c r="JSG69" s="96"/>
      <c r="JSH69" s="96"/>
      <c r="JSI69" s="96"/>
      <c r="JSJ69" s="96"/>
      <c r="JSK69" s="96"/>
      <c r="JSL69" s="96"/>
      <c r="JSM69" s="96"/>
      <c r="JSN69" s="96"/>
      <c r="JSO69" s="96"/>
      <c r="JSP69" s="96"/>
      <c r="JSQ69" s="96"/>
      <c r="JSR69" s="96"/>
      <c r="JSS69" s="96"/>
      <c r="JST69" s="96"/>
      <c r="JSU69" s="96"/>
      <c r="JSV69" s="96"/>
      <c r="JSW69" s="96"/>
      <c r="JSX69" s="96"/>
      <c r="JSY69" s="96"/>
      <c r="JSZ69" s="96"/>
      <c r="JTA69" s="96"/>
      <c r="JTB69" s="96"/>
      <c r="JTC69" s="96"/>
      <c r="JTD69" s="96"/>
      <c r="JTE69" s="96"/>
      <c r="JTF69" s="96"/>
      <c r="JTG69" s="96"/>
      <c r="JTH69" s="96"/>
      <c r="JTI69" s="96"/>
      <c r="JTJ69" s="96"/>
      <c r="JTK69" s="96"/>
      <c r="JTL69" s="96"/>
      <c r="JTM69" s="96"/>
      <c r="JTN69" s="96"/>
      <c r="JTO69" s="96"/>
      <c r="JTP69" s="96"/>
      <c r="JTQ69" s="96"/>
      <c r="JTR69" s="96"/>
      <c r="JTS69" s="96"/>
      <c r="JTT69" s="96"/>
      <c r="JTU69" s="96"/>
      <c r="JTV69" s="96"/>
      <c r="JTW69" s="96"/>
      <c r="JTX69" s="96"/>
      <c r="JTY69" s="96"/>
      <c r="JTZ69" s="96"/>
      <c r="JUA69" s="96"/>
      <c r="JUB69" s="96"/>
      <c r="JUC69" s="96"/>
      <c r="JUD69" s="96"/>
      <c r="JUE69" s="96"/>
      <c r="JUF69" s="96"/>
      <c r="JUG69" s="96"/>
      <c r="JUH69" s="96"/>
      <c r="JUI69" s="96"/>
      <c r="JUJ69" s="96"/>
      <c r="JUK69" s="96"/>
      <c r="JUL69" s="96"/>
      <c r="JUM69" s="96"/>
      <c r="JUN69" s="96"/>
      <c r="JUO69" s="96"/>
      <c r="JUP69" s="96"/>
      <c r="JUQ69" s="96"/>
      <c r="JUR69" s="96"/>
      <c r="JUS69" s="96"/>
      <c r="JUT69" s="96"/>
      <c r="JUU69" s="96"/>
      <c r="JUV69" s="96"/>
      <c r="JUW69" s="96"/>
      <c r="JUX69" s="96"/>
      <c r="JUY69" s="96"/>
      <c r="JUZ69" s="96"/>
      <c r="JVA69" s="96"/>
      <c r="JVB69" s="96"/>
      <c r="JVC69" s="96"/>
      <c r="JVD69" s="96"/>
      <c r="JVE69" s="96"/>
      <c r="JVF69" s="96"/>
      <c r="JVG69" s="96"/>
      <c r="JVH69" s="96"/>
      <c r="JVI69" s="96"/>
      <c r="JVJ69" s="96"/>
      <c r="JVK69" s="96"/>
      <c r="JVL69" s="96"/>
      <c r="JVM69" s="96"/>
      <c r="JVN69" s="96"/>
      <c r="JVO69" s="96"/>
      <c r="JVP69" s="96"/>
      <c r="JVQ69" s="96"/>
      <c r="JVR69" s="96"/>
      <c r="JVS69" s="96"/>
      <c r="JVT69" s="96"/>
      <c r="JVU69" s="96"/>
      <c r="JVV69" s="96"/>
      <c r="JVW69" s="96"/>
      <c r="JVX69" s="96"/>
      <c r="JVY69" s="96"/>
      <c r="JVZ69" s="96"/>
      <c r="JWA69" s="96"/>
      <c r="JWB69" s="96"/>
      <c r="JWC69" s="96"/>
      <c r="JWD69" s="96"/>
      <c r="JWE69" s="96"/>
      <c r="JWF69" s="96"/>
      <c r="JWG69" s="96"/>
      <c r="JWH69" s="96"/>
      <c r="JWI69" s="96"/>
      <c r="JWJ69" s="96"/>
      <c r="JWK69" s="96"/>
      <c r="JWL69" s="96"/>
      <c r="JWM69" s="96"/>
      <c r="JWN69" s="96"/>
      <c r="JWO69" s="96"/>
      <c r="JWP69" s="96"/>
      <c r="JWQ69" s="96"/>
      <c r="JWR69" s="96"/>
      <c r="JWS69" s="96"/>
      <c r="JWT69" s="96"/>
      <c r="JWU69" s="96"/>
      <c r="JWV69" s="96"/>
      <c r="JWW69" s="96"/>
      <c r="JWX69" s="96"/>
      <c r="JWY69" s="96"/>
      <c r="JWZ69" s="96"/>
      <c r="JXA69" s="96"/>
      <c r="JXB69" s="96"/>
      <c r="JXC69" s="96"/>
      <c r="JXD69" s="96"/>
      <c r="JXE69" s="96"/>
      <c r="JXF69" s="96"/>
      <c r="JXG69" s="96"/>
      <c r="JXH69" s="96"/>
      <c r="JXI69" s="96"/>
      <c r="JXJ69" s="96"/>
      <c r="JXK69" s="96"/>
      <c r="JXL69" s="96"/>
      <c r="JXM69" s="96"/>
      <c r="JXN69" s="96"/>
      <c r="JXO69" s="96"/>
      <c r="JXP69" s="96"/>
      <c r="JXQ69" s="96"/>
      <c r="JXR69" s="96"/>
      <c r="JXS69" s="96"/>
      <c r="JXT69" s="96"/>
      <c r="JXU69" s="96"/>
      <c r="JXV69" s="96"/>
      <c r="JXW69" s="96"/>
      <c r="JXX69" s="96"/>
      <c r="JXY69" s="96"/>
      <c r="JXZ69" s="96"/>
      <c r="JYA69" s="96"/>
      <c r="JYB69" s="96"/>
      <c r="JYC69" s="96"/>
      <c r="JYD69" s="96"/>
      <c r="JYE69" s="96"/>
      <c r="JYF69" s="96"/>
      <c r="JYG69" s="96"/>
      <c r="JYH69" s="96"/>
      <c r="JYI69" s="96"/>
      <c r="JYJ69" s="96"/>
      <c r="JYK69" s="96"/>
      <c r="JYL69" s="96"/>
      <c r="JYM69" s="96"/>
      <c r="JYN69" s="96"/>
      <c r="JYO69" s="96"/>
      <c r="JYP69" s="96"/>
      <c r="JYQ69" s="96"/>
      <c r="JYR69" s="96"/>
      <c r="JYS69" s="96"/>
      <c r="JYT69" s="96"/>
      <c r="JYU69" s="96"/>
      <c r="JYV69" s="96"/>
      <c r="JYW69" s="96"/>
      <c r="JYX69" s="96"/>
      <c r="JYY69" s="96"/>
      <c r="JYZ69" s="96"/>
      <c r="JZA69" s="96"/>
      <c r="JZB69" s="96"/>
      <c r="JZC69" s="96"/>
      <c r="JZD69" s="96"/>
      <c r="JZE69" s="96"/>
      <c r="JZF69" s="96"/>
      <c r="JZG69" s="96"/>
      <c r="JZH69" s="96"/>
      <c r="JZI69" s="96"/>
      <c r="JZJ69" s="96"/>
      <c r="JZK69" s="96"/>
      <c r="JZL69" s="96"/>
      <c r="JZM69" s="96"/>
      <c r="JZN69" s="96"/>
      <c r="JZO69" s="96"/>
      <c r="JZP69" s="96"/>
      <c r="JZQ69" s="96"/>
      <c r="JZR69" s="96"/>
      <c r="JZS69" s="96"/>
      <c r="JZT69" s="96"/>
      <c r="JZU69" s="96"/>
      <c r="JZV69" s="96"/>
      <c r="JZW69" s="96"/>
      <c r="JZX69" s="96"/>
      <c r="JZY69" s="96"/>
      <c r="JZZ69" s="96"/>
      <c r="KAA69" s="96"/>
      <c r="KAB69" s="96"/>
      <c r="KAC69" s="96"/>
      <c r="KAD69" s="96"/>
      <c r="KAE69" s="96"/>
      <c r="KAF69" s="96"/>
      <c r="KAG69" s="96"/>
      <c r="KAH69" s="96"/>
      <c r="KAI69" s="96"/>
      <c r="KAJ69" s="96"/>
      <c r="KAK69" s="96"/>
      <c r="KAL69" s="96"/>
      <c r="KAM69" s="96"/>
      <c r="KAN69" s="96"/>
      <c r="KAO69" s="96"/>
      <c r="KAP69" s="96"/>
      <c r="KAQ69" s="96"/>
      <c r="KAR69" s="96"/>
      <c r="KAS69" s="96"/>
      <c r="KAT69" s="96"/>
      <c r="KAU69" s="96"/>
      <c r="KAV69" s="96"/>
      <c r="KAW69" s="96"/>
      <c r="KAX69" s="96"/>
      <c r="KAY69" s="96"/>
      <c r="KAZ69" s="96"/>
      <c r="KBA69" s="96"/>
      <c r="KBB69" s="96"/>
      <c r="KBC69" s="96"/>
      <c r="KBD69" s="96"/>
      <c r="KBE69" s="96"/>
      <c r="KBF69" s="96"/>
      <c r="KBG69" s="96"/>
      <c r="KBH69" s="96"/>
      <c r="KBI69" s="96"/>
      <c r="KBJ69" s="96"/>
      <c r="KBK69" s="96"/>
      <c r="KBL69" s="96"/>
      <c r="KBM69" s="96"/>
      <c r="KBN69" s="96"/>
      <c r="KBO69" s="96"/>
      <c r="KBP69" s="96"/>
      <c r="KBQ69" s="96"/>
      <c r="KBR69" s="96"/>
      <c r="KBS69" s="96"/>
      <c r="KBT69" s="96"/>
      <c r="KBU69" s="96"/>
      <c r="KBV69" s="96"/>
      <c r="KBW69" s="96"/>
      <c r="KBX69" s="96"/>
      <c r="KBY69" s="96"/>
      <c r="KBZ69" s="96"/>
      <c r="KCA69" s="96"/>
      <c r="KCB69" s="96"/>
      <c r="KCC69" s="96"/>
      <c r="KCD69" s="96"/>
      <c r="KCE69" s="96"/>
      <c r="KCF69" s="96"/>
      <c r="KCG69" s="96"/>
      <c r="KCH69" s="96"/>
      <c r="KCI69" s="96"/>
      <c r="KCJ69" s="96"/>
      <c r="KCK69" s="96"/>
      <c r="KCL69" s="96"/>
      <c r="KCM69" s="96"/>
      <c r="KCN69" s="96"/>
      <c r="KCO69" s="96"/>
      <c r="KCP69" s="96"/>
      <c r="KCQ69" s="96"/>
      <c r="KCR69" s="96"/>
      <c r="KCS69" s="96"/>
      <c r="KCT69" s="96"/>
      <c r="KCU69" s="96"/>
      <c r="KCV69" s="96"/>
      <c r="KCW69" s="96"/>
      <c r="KCX69" s="96"/>
      <c r="KCY69" s="96"/>
      <c r="KCZ69" s="96"/>
      <c r="KDA69" s="96"/>
      <c r="KDB69" s="96"/>
      <c r="KDC69" s="96"/>
      <c r="KDD69" s="96"/>
      <c r="KDE69" s="96"/>
      <c r="KDF69" s="96"/>
      <c r="KDG69" s="96"/>
      <c r="KDH69" s="96"/>
      <c r="KDI69" s="96"/>
      <c r="KDJ69" s="96"/>
      <c r="KDK69" s="96"/>
      <c r="KDL69" s="96"/>
      <c r="KDM69" s="96"/>
      <c r="KDN69" s="96"/>
      <c r="KDO69" s="96"/>
      <c r="KDP69" s="96"/>
      <c r="KDQ69" s="96"/>
      <c r="KDR69" s="96"/>
      <c r="KDS69" s="96"/>
      <c r="KDT69" s="96"/>
      <c r="KDU69" s="96"/>
      <c r="KDV69" s="96"/>
      <c r="KDW69" s="96"/>
      <c r="KDX69" s="96"/>
      <c r="KDY69" s="96"/>
      <c r="KDZ69" s="96"/>
      <c r="KEA69" s="96"/>
      <c r="KEB69" s="96"/>
      <c r="KEC69" s="96"/>
      <c r="KED69" s="96"/>
      <c r="KEE69" s="96"/>
      <c r="KEF69" s="96"/>
      <c r="KEG69" s="96"/>
      <c r="KEH69" s="96"/>
      <c r="KEI69" s="96"/>
      <c r="KEJ69" s="96"/>
      <c r="KEK69" s="96"/>
      <c r="KEL69" s="96"/>
      <c r="KEM69" s="96"/>
      <c r="KEN69" s="96"/>
      <c r="KEO69" s="96"/>
      <c r="KEP69" s="96"/>
      <c r="KEQ69" s="96"/>
      <c r="KER69" s="96"/>
      <c r="KES69" s="96"/>
      <c r="KET69" s="96"/>
      <c r="KEU69" s="96"/>
      <c r="KEV69" s="96"/>
      <c r="KEW69" s="96"/>
      <c r="KEX69" s="96"/>
      <c r="KEY69" s="96"/>
      <c r="KEZ69" s="96"/>
      <c r="KFA69" s="96"/>
      <c r="KFB69" s="96"/>
      <c r="KFC69" s="96"/>
      <c r="KFD69" s="96"/>
      <c r="KFE69" s="96"/>
      <c r="KFF69" s="96"/>
      <c r="KFG69" s="96"/>
      <c r="KFH69" s="96"/>
      <c r="KFI69" s="96"/>
      <c r="KFJ69" s="96"/>
      <c r="KFK69" s="96"/>
      <c r="KFL69" s="96"/>
      <c r="KFM69" s="96"/>
      <c r="KFN69" s="96"/>
      <c r="KFO69" s="96"/>
      <c r="KFP69" s="96"/>
      <c r="KFQ69" s="96"/>
      <c r="KFR69" s="96"/>
      <c r="KFS69" s="96"/>
      <c r="KFT69" s="96"/>
      <c r="KFU69" s="96"/>
      <c r="KFV69" s="96"/>
      <c r="KFW69" s="96"/>
      <c r="KFX69" s="96"/>
      <c r="KFY69" s="96"/>
      <c r="KFZ69" s="96"/>
      <c r="KGA69" s="96"/>
      <c r="KGB69" s="96"/>
      <c r="KGC69" s="96"/>
      <c r="KGD69" s="96"/>
      <c r="KGE69" s="96"/>
      <c r="KGF69" s="96"/>
      <c r="KGG69" s="96"/>
      <c r="KGH69" s="96"/>
      <c r="KGI69" s="96"/>
      <c r="KGJ69" s="96"/>
      <c r="KGK69" s="96"/>
      <c r="KGL69" s="96"/>
      <c r="KGM69" s="96"/>
      <c r="KGN69" s="96"/>
      <c r="KGO69" s="96"/>
      <c r="KGP69" s="96"/>
      <c r="KGQ69" s="96"/>
      <c r="KGR69" s="96"/>
      <c r="KGS69" s="96"/>
      <c r="KGT69" s="96"/>
      <c r="KGU69" s="96"/>
      <c r="KGV69" s="96"/>
      <c r="KGW69" s="96"/>
      <c r="KGX69" s="96"/>
      <c r="KGY69" s="96"/>
      <c r="KGZ69" s="96"/>
      <c r="KHA69" s="96"/>
      <c r="KHB69" s="96"/>
      <c r="KHC69" s="96"/>
      <c r="KHD69" s="96"/>
      <c r="KHE69" s="96"/>
      <c r="KHF69" s="96"/>
      <c r="KHG69" s="96"/>
      <c r="KHH69" s="96"/>
      <c r="KHI69" s="96"/>
      <c r="KHJ69" s="96"/>
      <c r="KHK69" s="96"/>
      <c r="KHL69" s="96"/>
      <c r="KHM69" s="96"/>
      <c r="KHN69" s="96"/>
      <c r="KHO69" s="96"/>
      <c r="KHP69" s="96"/>
      <c r="KHQ69" s="96"/>
      <c r="KHR69" s="96"/>
      <c r="KHS69" s="96"/>
      <c r="KHT69" s="96"/>
      <c r="KHU69" s="96"/>
      <c r="KHV69" s="96"/>
      <c r="KHW69" s="96"/>
      <c r="KHX69" s="96"/>
      <c r="KHY69" s="96"/>
      <c r="KHZ69" s="96"/>
      <c r="KIA69" s="96"/>
      <c r="KIB69" s="96"/>
      <c r="KIC69" s="96"/>
      <c r="KID69" s="96"/>
      <c r="KIE69" s="96"/>
      <c r="KIF69" s="96"/>
      <c r="KIG69" s="96"/>
      <c r="KIH69" s="96"/>
      <c r="KII69" s="96"/>
      <c r="KIJ69" s="96"/>
      <c r="KIK69" s="96"/>
      <c r="KIL69" s="96"/>
      <c r="KIM69" s="96"/>
      <c r="KIN69" s="96"/>
      <c r="KIO69" s="96"/>
      <c r="KIP69" s="96"/>
      <c r="KIQ69" s="96"/>
      <c r="KIR69" s="96"/>
      <c r="KIS69" s="96"/>
      <c r="KIT69" s="96"/>
      <c r="KIU69" s="96"/>
      <c r="KIV69" s="96"/>
      <c r="KIW69" s="96"/>
      <c r="KIX69" s="96"/>
      <c r="KIY69" s="96"/>
      <c r="KIZ69" s="96"/>
      <c r="KJA69" s="96"/>
      <c r="KJB69" s="96"/>
      <c r="KJC69" s="96"/>
      <c r="KJD69" s="96"/>
      <c r="KJE69" s="96"/>
      <c r="KJF69" s="96"/>
      <c r="KJG69" s="96"/>
      <c r="KJH69" s="96"/>
      <c r="KJI69" s="96"/>
      <c r="KJJ69" s="96"/>
      <c r="KJK69" s="96"/>
      <c r="KJL69" s="96"/>
      <c r="KJM69" s="96"/>
      <c r="KJN69" s="96"/>
      <c r="KJO69" s="96"/>
      <c r="KJP69" s="96"/>
      <c r="KJQ69" s="96"/>
      <c r="KJR69" s="96"/>
      <c r="KJS69" s="96"/>
      <c r="KJT69" s="96"/>
      <c r="KJU69" s="96"/>
      <c r="KJV69" s="96"/>
      <c r="KJW69" s="96"/>
      <c r="KJX69" s="96"/>
      <c r="KJY69" s="96"/>
      <c r="KJZ69" s="96"/>
      <c r="KKA69" s="96"/>
      <c r="KKB69" s="96"/>
      <c r="KKC69" s="96"/>
      <c r="KKD69" s="96"/>
      <c r="KKE69" s="96"/>
      <c r="KKF69" s="96"/>
      <c r="KKG69" s="96"/>
      <c r="KKH69" s="96"/>
      <c r="KKI69" s="96"/>
      <c r="KKJ69" s="96"/>
      <c r="KKK69" s="96"/>
      <c r="KKL69" s="96"/>
      <c r="KKM69" s="96"/>
      <c r="KKN69" s="96"/>
      <c r="KKO69" s="96"/>
      <c r="KKP69" s="96"/>
      <c r="KKQ69" s="96"/>
      <c r="KKR69" s="96"/>
      <c r="KKS69" s="96"/>
      <c r="KKT69" s="96"/>
      <c r="KKU69" s="96"/>
      <c r="KKV69" s="96"/>
      <c r="KKW69" s="96"/>
      <c r="KKX69" s="96"/>
      <c r="KKY69" s="96"/>
      <c r="KKZ69" s="96"/>
      <c r="KLA69" s="96"/>
      <c r="KLB69" s="96"/>
      <c r="KLC69" s="96"/>
      <c r="KLD69" s="96"/>
      <c r="KLE69" s="96"/>
      <c r="KLF69" s="96"/>
      <c r="KLG69" s="96"/>
      <c r="KLH69" s="96"/>
      <c r="KLI69" s="96"/>
      <c r="KLJ69" s="96"/>
      <c r="KLK69" s="96"/>
      <c r="KLL69" s="96"/>
      <c r="KLM69" s="96"/>
      <c r="KLN69" s="96"/>
      <c r="KLO69" s="96"/>
      <c r="KLP69" s="96"/>
      <c r="KLQ69" s="96"/>
      <c r="KLR69" s="96"/>
      <c r="KLS69" s="96"/>
      <c r="KLT69" s="96"/>
      <c r="KLU69" s="96"/>
      <c r="KLV69" s="96"/>
      <c r="KLW69" s="96"/>
      <c r="KLX69" s="96"/>
      <c r="KLY69" s="96"/>
      <c r="KLZ69" s="96"/>
      <c r="KMA69" s="96"/>
      <c r="KMB69" s="96"/>
      <c r="KMC69" s="96"/>
      <c r="KMD69" s="96"/>
      <c r="KME69" s="96"/>
      <c r="KMF69" s="96"/>
      <c r="KMG69" s="96"/>
      <c r="KMH69" s="96"/>
      <c r="KMI69" s="96"/>
      <c r="KMJ69" s="96"/>
      <c r="KMK69" s="96"/>
      <c r="KML69" s="96"/>
      <c r="KMM69" s="96"/>
      <c r="KMN69" s="96"/>
      <c r="KMO69" s="96"/>
      <c r="KMP69" s="96"/>
      <c r="KMQ69" s="96"/>
      <c r="KMR69" s="96"/>
      <c r="KMS69" s="96"/>
      <c r="KMT69" s="96"/>
      <c r="KMU69" s="96"/>
      <c r="KMV69" s="96"/>
      <c r="KMW69" s="96"/>
      <c r="KMX69" s="96"/>
      <c r="KMY69" s="96"/>
      <c r="KMZ69" s="96"/>
      <c r="KNA69" s="96"/>
      <c r="KNB69" s="96"/>
      <c r="KNC69" s="96"/>
      <c r="KND69" s="96"/>
      <c r="KNE69" s="96"/>
      <c r="KNF69" s="96"/>
      <c r="KNG69" s="96"/>
      <c r="KNH69" s="96"/>
      <c r="KNI69" s="96"/>
      <c r="KNJ69" s="96"/>
      <c r="KNK69" s="96"/>
      <c r="KNL69" s="96"/>
      <c r="KNM69" s="96"/>
      <c r="KNN69" s="96"/>
      <c r="KNO69" s="96"/>
      <c r="KNP69" s="96"/>
      <c r="KNQ69" s="96"/>
      <c r="KNR69" s="96"/>
      <c r="KNS69" s="96"/>
      <c r="KNT69" s="96"/>
      <c r="KNU69" s="96"/>
      <c r="KNV69" s="96"/>
      <c r="KNW69" s="96"/>
      <c r="KNX69" s="96"/>
      <c r="KNY69" s="96"/>
      <c r="KNZ69" s="96"/>
      <c r="KOA69" s="96"/>
      <c r="KOB69" s="96"/>
      <c r="KOC69" s="96"/>
      <c r="KOD69" s="96"/>
      <c r="KOE69" s="96"/>
      <c r="KOF69" s="96"/>
      <c r="KOG69" s="96"/>
      <c r="KOH69" s="96"/>
      <c r="KOI69" s="96"/>
      <c r="KOJ69" s="96"/>
      <c r="KOK69" s="96"/>
      <c r="KOL69" s="96"/>
      <c r="KOM69" s="96"/>
      <c r="KON69" s="96"/>
      <c r="KOO69" s="96"/>
      <c r="KOP69" s="96"/>
      <c r="KOQ69" s="96"/>
      <c r="KOR69" s="96"/>
      <c r="KOS69" s="96"/>
      <c r="KOT69" s="96"/>
      <c r="KOU69" s="96"/>
      <c r="KOV69" s="96"/>
      <c r="KOW69" s="96"/>
      <c r="KOX69" s="96"/>
      <c r="KOY69" s="96"/>
      <c r="KOZ69" s="96"/>
      <c r="KPA69" s="96"/>
      <c r="KPB69" s="96"/>
      <c r="KPC69" s="96"/>
      <c r="KPD69" s="96"/>
      <c r="KPE69" s="96"/>
      <c r="KPF69" s="96"/>
      <c r="KPG69" s="96"/>
      <c r="KPH69" s="96"/>
      <c r="KPI69" s="96"/>
      <c r="KPJ69" s="96"/>
      <c r="KPK69" s="96"/>
      <c r="KPL69" s="96"/>
      <c r="KPM69" s="96"/>
      <c r="KPN69" s="96"/>
      <c r="KPO69" s="96"/>
      <c r="KPP69" s="96"/>
      <c r="KPQ69" s="96"/>
      <c r="KPR69" s="96"/>
      <c r="KPS69" s="96"/>
      <c r="KPT69" s="96"/>
      <c r="KPU69" s="96"/>
      <c r="KPV69" s="96"/>
      <c r="KPW69" s="96"/>
      <c r="KPX69" s="96"/>
      <c r="KPY69" s="96"/>
      <c r="KPZ69" s="96"/>
      <c r="KQA69" s="96"/>
      <c r="KQB69" s="96"/>
      <c r="KQC69" s="96"/>
      <c r="KQD69" s="96"/>
      <c r="KQE69" s="96"/>
      <c r="KQF69" s="96"/>
      <c r="KQG69" s="96"/>
      <c r="KQH69" s="96"/>
      <c r="KQI69" s="96"/>
      <c r="KQJ69" s="96"/>
      <c r="KQK69" s="96"/>
      <c r="KQL69" s="96"/>
      <c r="KQM69" s="96"/>
      <c r="KQN69" s="96"/>
      <c r="KQO69" s="96"/>
      <c r="KQP69" s="96"/>
      <c r="KQQ69" s="96"/>
      <c r="KQR69" s="96"/>
      <c r="KQS69" s="96"/>
      <c r="KQT69" s="96"/>
      <c r="KQU69" s="96"/>
      <c r="KQV69" s="96"/>
      <c r="KQW69" s="96"/>
      <c r="KQX69" s="96"/>
      <c r="KQY69" s="96"/>
      <c r="KQZ69" s="96"/>
      <c r="KRA69" s="96"/>
      <c r="KRB69" s="96"/>
      <c r="KRC69" s="96"/>
      <c r="KRD69" s="96"/>
      <c r="KRE69" s="96"/>
      <c r="KRF69" s="96"/>
      <c r="KRG69" s="96"/>
      <c r="KRH69" s="96"/>
      <c r="KRI69" s="96"/>
      <c r="KRJ69" s="96"/>
      <c r="KRK69" s="96"/>
      <c r="KRL69" s="96"/>
      <c r="KRM69" s="96"/>
      <c r="KRN69" s="96"/>
      <c r="KRO69" s="96"/>
      <c r="KRP69" s="96"/>
      <c r="KRQ69" s="96"/>
      <c r="KRR69" s="96"/>
      <c r="KRS69" s="96"/>
      <c r="KRT69" s="96"/>
      <c r="KRU69" s="96"/>
      <c r="KRV69" s="96"/>
      <c r="KRW69" s="96"/>
      <c r="KRX69" s="96"/>
      <c r="KRY69" s="96"/>
      <c r="KRZ69" s="96"/>
      <c r="KSA69" s="96"/>
      <c r="KSB69" s="96"/>
      <c r="KSC69" s="96"/>
      <c r="KSD69" s="96"/>
      <c r="KSE69" s="96"/>
      <c r="KSF69" s="96"/>
      <c r="KSG69" s="96"/>
      <c r="KSH69" s="96"/>
      <c r="KSI69" s="96"/>
      <c r="KSJ69" s="96"/>
      <c r="KSK69" s="96"/>
      <c r="KSL69" s="96"/>
      <c r="KSM69" s="96"/>
      <c r="KSN69" s="96"/>
      <c r="KSO69" s="96"/>
      <c r="KSP69" s="96"/>
      <c r="KSQ69" s="96"/>
      <c r="KSR69" s="96"/>
      <c r="KSS69" s="96"/>
      <c r="KST69" s="96"/>
      <c r="KSU69" s="96"/>
      <c r="KSV69" s="96"/>
      <c r="KSW69" s="96"/>
      <c r="KSX69" s="96"/>
      <c r="KSY69" s="96"/>
      <c r="KSZ69" s="96"/>
      <c r="KTA69" s="96"/>
      <c r="KTB69" s="96"/>
      <c r="KTC69" s="96"/>
      <c r="KTD69" s="96"/>
      <c r="KTE69" s="96"/>
      <c r="KTF69" s="96"/>
      <c r="KTG69" s="96"/>
      <c r="KTH69" s="96"/>
      <c r="KTI69" s="96"/>
      <c r="KTJ69" s="96"/>
      <c r="KTK69" s="96"/>
      <c r="KTL69" s="96"/>
      <c r="KTM69" s="96"/>
      <c r="KTN69" s="96"/>
      <c r="KTO69" s="96"/>
      <c r="KTP69" s="96"/>
      <c r="KTQ69" s="96"/>
      <c r="KTR69" s="96"/>
      <c r="KTS69" s="96"/>
      <c r="KTT69" s="96"/>
      <c r="KTU69" s="96"/>
      <c r="KTV69" s="96"/>
      <c r="KTW69" s="96"/>
      <c r="KTX69" s="96"/>
      <c r="KTY69" s="96"/>
      <c r="KTZ69" s="96"/>
      <c r="KUA69" s="96"/>
      <c r="KUB69" s="96"/>
      <c r="KUC69" s="96"/>
      <c r="KUD69" s="96"/>
      <c r="KUE69" s="96"/>
      <c r="KUF69" s="96"/>
      <c r="KUG69" s="96"/>
      <c r="KUH69" s="96"/>
      <c r="KUI69" s="96"/>
      <c r="KUJ69" s="96"/>
      <c r="KUK69" s="96"/>
      <c r="KUL69" s="96"/>
      <c r="KUM69" s="96"/>
      <c r="KUN69" s="96"/>
      <c r="KUO69" s="96"/>
      <c r="KUP69" s="96"/>
      <c r="KUQ69" s="96"/>
      <c r="KUR69" s="96"/>
      <c r="KUS69" s="96"/>
      <c r="KUT69" s="96"/>
      <c r="KUU69" s="96"/>
      <c r="KUV69" s="96"/>
      <c r="KUW69" s="96"/>
      <c r="KUX69" s="96"/>
      <c r="KUY69" s="96"/>
      <c r="KUZ69" s="96"/>
      <c r="KVA69" s="96"/>
      <c r="KVB69" s="96"/>
      <c r="KVC69" s="96"/>
      <c r="KVD69" s="96"/>
      <c r="KVE69" s="96"/>
      <c r="KVF69" s="96"/>
      <c r="KVG69" s="96"/>
      <c r="KVH69" s="96"/>
      <c r="KVI69" s="96"/>
      <c r="KVJ69" s="96"/>
      <c r="KVK69" s="96"/>
      <c r="KVL69" s="96"/>
      <c r="KVM69" s="96"/>
      <c r="KVN69" s="96"/>
      <c r="KVO69" s="96"/>
      <c r="KVP69" s="96"/>
      <c r="KVQ69" s="96"/>
      <c r="KVR69" s="96"/>
      <c r="KVS69" s="96"/>
      <c r="KVT69" s="96"/>
      <c r="KVU69" s="96"/>
      <c r="KVV69" s="96"/>
      <c r="KVW69" s="96"/>
      <c r="KVX69" s="96"/>
      <c r="KVY69" s="96"/>
      <c r="KVZ69" s="96"/>
      <c r="KWA69" s="96"/>
      <c r="KWB69" s="96"/>
      <c r="KWC69" s="96"/>
      <c r="KWD69" s="96"/>
      <c r="KWE69" s="96"/>
      <c r="KWF69" s="96"/>
      <c r="KWG69" s="96"/>
      <c r="KWH69" s="96"/>
      <c r="KWI69" s="96"/>
      <c r="KWJ69" s="96"/>
      <c r="KWK69" s="96"/>
      <c r="KWL69" s="96"/>
      <c r="KWM69" s="96"/>
      <c r="KWN69" s="96"/>
      <c r="KWO69" s="96"/>
      <c r="KWP69" s="96"/>
      <c r="KWQ69" s="96"/>
      <c r="KWR69" s="96"/>
      <c r="KWS69" s="96"/>
      <c r="KWT69" s="96"/>
      <c r="KWU69" s="96"/>
      <c r="KWV69" s="96"/>
      <c r="KWW69" s="96"/>
      <c r="KWX69" s="96"/>
      <c r="KWY69" s="96"/>
      <c r="KWZ69" s="96"/>
      <c r="KXA69" s="96"/>
      <c r="KXB69" s="96"/>
      <c r="KXC69" s="96"/>
      <c r="KXD69" s="96"/>
      <c r="KXE69" s="96"/>
      <c r="KXF69" s="96"/>
      <c r="KXG69" s="96"/>
      <c r="KXH69" s="96"/>
      <c r="KXI69" s="96"/>
      <c r="KXJ69" s="96"/>
      <c r="KXK69" s="96"/>
      <c r="KXL69" s="96"/>
      <c r="KXM69" s="96"/>
      <c r="KXN69" s="96"/>
      <c r="KXO69" s="96"/>
      <c r="KXP69" s="96"/>
      <c r="KXQ69" s="96"/>
      <c r="KXR69" s="96"/>
      <c r="KXS69" s="96"/>
      <c r="KXT69" s="96"/>
      <c r="KXU69" s="96"/>
      <c r="KXV69" s="96"/>
      <c r="KXW69" s="96"/>
      <c r="KXX69" s="96"/>
      <c r="KXY69" s="96"/>
      <c r="KXZ69" s="96"/>
      <c r="KYA69" s="96"/>
      <c r="KYB69" s="96"/>
      <c r="KYC69" s="96"/>
      <c r="KYD69" s="96"/>
      <c r="KYE69" s="96"/>
      <c r="KYF69" s="96"/>
      <c r="KYG69" s="96"/>
      <c r="KYH69" s="96"/>
      <c r="KYI69" s="96"/>
      <c r="KYJ69" s="96"/>
      <c r="KYK69" s="96"/>
      <c r="KYL69" s="96"/>
      <c r="KYM69" s="96"/>
      <c r="KYN69" s="96"/>
      <c r="KYO69" s="96"/>
      <c r="KYP69" s="96"/>
      <c r="KYQ69" s="96"/>
      <c r="KYR69" s="96"/>
      <c r="KYS69" s="96"/>
      <c r="KYT69" s="96"/>
      <c r="KYU69" s="96"/>
      <c r="KYV69" s="96"/>
      <c r="KYW69" s="96"/>
      <c r="KYX69" s="96"/>
      <c r="KYY69" s="96"/>
      <c r="KYZ69" s="96"/>
      <c r="KZA69" s="96"/>
      <c r="KZB69" s="96"/>
      <c r="KZC69" s="96"/>
      <c r="KZD69" s="96"/>
      <c r="KZE69" s="96"/>
      <c r="KZF69" s="96"/>
      <c r="KZG69" s="96"/>
      <c r="KZH69" s="96"/>
      <c r="KZI69" s="96"/>
      <c r="KZJ69" s="96"/>
      <c r="KZK69" s="96"/>
      <c r="KZL69" s="96"/>
      <c r="KZM69" s="96"/>
      <c r="KZN69" s="96"/>
      <c r="KZO69" s="96"/>
      <c r="KZP69" s="96"/>
      <c r="KZQ69" s="96"/>
      <c r="KZR69" s="96"/>
      <c r="KZS69" s="96"/>
      <c r="KZT69" s="96"/>
      <c r="KZU69" s="96"/>
      <c r="KZV69" s="96"/>
      <c r="KZW69" s="96"/>
      <c r="KZX69" s="96"/>
      <c r="KZY69" s="96"/>
      <c r="KZZ69" s="96"/>
      <c r="LAA69" s="96"/>
      <c r="LAB69" s="96"/>
      <c r="LAC69" s="96"/>
      <c r="LAD69" s="96"/>
      <c r="LAE69" s="96"/>
      <c r="LAF69" s="96"/>
      <c r="LAG69" s="96"/>
      <c r="LAH69" s="96"/>
      <c r="LAI69" s="96"/>
      <c r="LAJ69" s="96"/>
      <c r="LAK69" s="96"/>
      <c r="LAL69" s="96"/>
      <c r="LAM69" s="96"/>
      <c r="LAN69" s="96"/>
      <c r="LAO69" s="96"/>
      <c r="LAP69" s="96"/>
      <c r="LAQ69" s="96"/>
      <c r="LAR69" s="96"/>
      <c r="LAS69" s="96"/>
      <c r="LAT69" s="96"/>
      <c r="LAU69" s="96"/>
      <c r="LAV69" s="96"/>
      <c r="LAW69" s="96"/>
      <c r="LAX69" s="96"/>
      <c r="LAY69" s="96"/>
      <c r="LAZ69" s="96"/>
      <c r="LBA69" s="96"/>
      <c r="LBB69" s="96"/>
      <c r="LBC69" s="96"/>
      <c r="LBD69" s="96"/>
      <c r="LBE69" s="96"/>
      <c r="LBF69" s="96"/>
      <c r="LBG69" s="96"/>
      <c r="LBH69" s="96"/>
      <c r="LBI69" s="96"/>
      <c r="LBJ69" s="96"/>
      <c r="LBK69" s="96"/>
      <c r="LBL69" s="96"/>
      <c r="LBM69" s="96"/>
      <c r="LBN69" s="96"/>
      <c r="LBO69" s="96"/>
      <c r="LBP69" s="96"/>
      <c r="LBQ69" s="96"/>
      <c r="LBR69" s="96"/>
      <c r="LBS69" s="96"/>
      <c r="LBT69" s="96"/>
      <c r="LBU69" s="96"/>
      <c r="LBV69" s="96"/>
      <c r="LBW69" s="96"/>
      <c r="LBX69" s="96"/>
      <c r="LBY69" s="96"/>
      <c r="LBZ69" s="96"/>
      <c r="LCA69" s="96"/>
      <c r="LCB69" s="96"/>
      <c r="LCC69" s="96"/>
      <c r="LCD69" s="96"/>
      <c r="LCE69" s="96"/>
      <c r="LCF69" s="96"/>
      <c r="LCG69" s="96"/>
      <c r="LCH69" s="96"/>
      <c r="LCI69" s="96"/>
      <c r="LCJ69" s="96"/>
      <c r="LCK69" s="96"/>
      <c r="LCL69" s="96"/>
      <c r="LCM69" s="96"/>
      <c r="LCN69" s="96"/>
      <c r="LCO69" s="96"/>
      <c r="LCP69" s="96"/>
      <c r="LCQ69" s="96"/>
      <c r="LCR69" s="96"/>
      <c r="LCS69" s="96"/>
      <c r="LCT69" s="96"/>
      <c r="LCU69" s="96"/>
      <c r="LCV69" s="96"/>
      <c r="LCW69" s="96"/>
      <c r="LCX69" s="96"/>
      <c r="LCY69" s="96"/>
      <c r="LCZ69" s="96"/>
      <c r="LDA69" s="96"/>
      <c r="LDB69" s="96"/>
      <c r="LDC69" s="96"/>
      <c r="LDD69" s="96"/>
      <c r="LDE69" s="96"/>
      <c r="LDF69" s="96"/>
      <c r="LDG69" s="96"/>
      <c r="LDH69" s="96"/>
      <c r="LDI69" s="96"/>
      <c r="LDJ69" s="96"/>
      <c r="LDK69" s="96"/>
      <c r="LDL69" s="96"/>
      <c r="LDM69" s="96"/>
      <c r="LDN69" s="96"/>
      <c r="LDO69" s="96"/>
      <c r="LDP69" s="96"/>
      <c r="LDQ69" s="96"/>
      <c r="LDR69" s="96"/>
      <c r="LDS69" s="96"/>
      <c r="LDT69" s="96"/>
      <c r="LDU69" s="96"/>
      <c r="LDV69" s="96"/>
      <c r="LDW69" s="96"/>
      <c r="LDX69" s="96"/>
      <c r="LDY69" s="96"/>
      <c r="LDZ69" s="96"/>
      <c r="LEA69" s="96"/>
      <c r="LEB69" s="96"/>
      <c r="LEC69" s="96"/>
      <c r="LED69" s="96"/>
      <c r="LEE69" s="96"/>
      <c r="LEF69" s="96"/>
      <c r="LEG69" s="96"/>
      <c r="LEH69" s="96"/>
      <c r="LEI69" s="96"/>
      <c r="LEJ69" s="96"/>
      <c r="LEK69" s="96"/>
      <c r="LEL69" s="96"/>
      <c r="LEM69" s="96"/>
      <c r="LEN69" s="96"/>
      <c r="LEO69" s="96"/>
      <c r="LEP69" s="96"/>
      <c r="LEQ69" s="96"/>
      <c r="LER69" s="96"/>
      <c r="LES69" s="96"/>
      <c r="LET69" s="96"/>
      <c r="LEU69" s="96"/>
      <c r="LEV69" s="96"/>
      <c r="LEW69" s="96"/>
      <c r="LEX69" s="96"/>
      <c r="LEY69" s="96"/>
      <c r="LEZ69" s="96"/>
      <c r="LFA69" s="96"/>
      <c r="LFB69" s="96"/>
      <c r="LFC69" s="96"/>
      <c r="LFD69" s="96"/>
      <c r="LFE69" s="96"/>
      <c r="LFF69" s="96"/>
      <c r="LFG69" s="96"/>
      <c r="LFH69" s="96"/>
      <c r="LFI69" s="96"/>
      <c r="LFJ69" s="96"/>
      <c r="LFK69" s="96"/>
      <c r="LFL69" s="96"/>
      <c r="LFM69" s="96"/>
      <c r="LFN69" s="96"/>
      <c r="LFO69" s="96"/>
      <c r="LFP69" s="96"/>
      <c r="LFQ69" s="96"/>
      <c r="LFR69" s="96"/>
      <c r="LFS69" s="96"/>
      <c r="LFT69" s="96"/>
      <c r="LFU69" s="96"/>
      <c r="LFV69" s="96"/>
      <c r="LFW69" s="96"/>
      <c r="LFX69" s="96"/>
      <c r="LFY69" s="96"/>
      <c r="LFZ69" s="96"/>
      <c r="LGA69" s="96"/>
      <c r="LGB69" s="96"/>
      <c r="LGC69" s="96"/>
      <c r="LGD69" s="96"/>
      <c r="LGE69" s="96"/>
      <c r="LGF69" s="96"/>
      <c r="LGG69" s="96"/>
      <c r="LGH69" s="96"/>
      <c r="LGI69" s="96"/>
      <c r="LGJ69" s="96"/>
      <c r="LGK69" s="96"/>
      <c r="LGL69" s="96"/>
      <c r="LGM69" s="96"/>
      <c r="LGN69" s="96"/>
      <c r="LGO69" s="96"/>
      <c r="LGP69" s="96"/>
      <c r="LGQ69" s="96"/>
      <c r="LGR69" s="96"/>
      <c r="LGS69" s="96"/>
      <c r="LGT69" s="96"/>
      <c r="LGU69" s="96"/>
      <c r="LGV69" s="96"/>
      <c r="LGW69" s="96"/>
      <c r="LGX69" s="96"/>
      <c r="LGY69" s="96"/>
      <c r="LGZ69" s="96"/>
      <c r="LHA69" s="96"/>
      <c r="LHB69" s="96"/>
      <c r="LHC69" s="96"/>
      <c r="LHD69" s="96"/>
      <c r="LHE69" s="96"/>
      <c r="LHF69" s="96"/>
      <c r="LHG69" s="96"/>
      <c r="LHH69" s="96"/>
      <c r="LHI69" s="96"/>
      <c r="LHJ69" s="96"/>
      <c r="LHK69" s="96"/>
      <c r="LHL69" s="96"/>
      <c r="LHM69" s="96"/>
      <c r="LHN69" s="96"/>
      <c r="LHO69" s="96"/>
      <c r="LHP69" s="96"/>
      <c r="LHQ69" s="96"/>
      <c r="LHR69" s="96"/>
      <c r="LHS69" s="96"/>
      <c r="LHT69" s="96"/>
      <c r="LHU69" s="96"/>
      <c r="LHV69" s="96"/>
      <c r="LHW69" s="96"/>
      <c r="LHX69" s="96"/>
      <c r="LHY69" s="96"/>
      <c r="LHZ69" s="96"/>
      <c r="LIA69" s="96"/>
      <c r="LIB69" s="96"/>
      <c r="LIC69" s="96"/>
      <c r="LID69" s="96"/>
      <c r="LIE69" s="96"/>
      <c r="LIF69" s="96"/>
      <c r="LIG69" s="96"/>
      <c r="LIH69" s="96"/>
      <c r="LII69" s="96"/>
      <c r="LIJ69" s="96"/>
      <c r="LIK69" s="96"/>
      <c r="LIL69" s="96"/>
      <c r="LIM69" s="96"/>
      <c r="LIN69" s="96"/>
      <c r="LIO69" s="96"/>
      <c r="LIP69" s="96"/>
      <c r="LIQ69" s="96"/>
      <c r="LIR69" s="96"/>
      <c r="LIS69" s="96"/>
      <c r="LIT69" s="96"/>
      <c r="LIU69" s="96"/>
      <c r="LIV69" s="96"/>
      <c r="LIW69" s="96"/>
      <c r="LIX69" s="96"/>
      <c r="LIY69" s="96"/>
      <c r="LIZ69" s="96"/>
      <c r="LJA69" s="96"/>
      <c r="LJB69" s="96"/>
      <c r="LJC69" s="96"/>
      <c r="LJD69" s="96"/>
      <c r="LJE69" s="96"/>
      <c r="LJF69" s="96"/>
      <c r="LJG69" s="96"/>
      <c r="LJH69" s="96"/>
      <c r="LJI69" s="96"/>
      <c r="LJJ69" s="96"/>
      <c r="LJK69" s="96"/>
      <c r="LJL69" s="96"/>
      <c r="LJM69" s="96"/>
      <c r="LJN69" s="96"/>
      <c r="LJO69" s="96"/>
      <c r="LJP69" s="96"/>
      <c r="LJQ69" s="96"/>
      <c r="LJR69" s="96"/>
      <c r="LJS69" s="96"/>
      <c r="LJT69" s="96"/>
      <c r="LJU69" s="96"/>
      <c r="LJV69" s="96"/>
      <c r="LJW69" s="96"/>
      <c r="LJX69" s="96"/>
      <c r="LJY69" s="96"/>
      <c r="LJZ69" s="96"/>
      <c r="LKA69" s="96"/>
      <c r="LKB69" s="96"/>
      <c r="LKC69" s="96"/>
      <c r="LKD69" s="96"/>
      <c r="LKE69" s="96"/>
      <c r="LKF69" s="96"/>
      <c r="LKG69" s="96"/>
      <c r="LKH69" s="96"/>
      <c r="LKI69" s="96"/>
      <c r="LKJ69" s="96"/>
      <c r="LKK69" s="96"/>
      <c r="LKL69" s="96"/>
      <c r="LKM69" s="96"/>
      <c r="LKN69" s="96"/>
      <c r="LKO69" s="96"/>
      <c r="LKP69" s="96"/>
      <c r="LKQ69" s="96"/>
      <c r="LKR69" s="96"/>
      <c r="LKS69" s="96"/>
      <c r="LKT69" s="96"/>
      <c r="LKU69" s="96"/>
      <c r="LKV69" s="96"/>
      <c r="LKW69" s="96"/>
      <c r="LKX69" s="96"/>
      <c r="LKY69" s="96"/>
      <c r="LKZ69" s="96"/>
      <c r="LLA69" s="96"/>
      <c r="LLB69" s="96"/>
      <c r="LLC69" s="96"/>
      <c r="LLD69" s="96"/>
      <c r="LLE69" s="96"/>
      <c r="LLF69" s="96"/>
      <c r="LLG69" s="96"/>
      <c r="LLH69" s="96"/>
      <c r="LLI69" s="96"/>
      <c r="LLJ69" s="96"/>
      <c r="LLK69" s="96"/>
      <c r="LLL69" s="96"/>
      <c r="LLM69" s="96"/>
      <c r="LLN69" s="96"/>
      <c r="LLO69" s="96"/>
      <c r="LLP69" s="96"/>
      <c r="LLQ69" s="96"/>
      <c r="LLR69" s="96"/>
      <c r="LLS69" s="96"/>
      <c r="LLT69" s="96"/>
      <c r="LLU69" s="96"/>
      <c r="LLV69" s="96"/>
      <c r="LLW69" s="96"/>
      <c r="LLX69" s="96"/>
      <c r="LLY69" s="96"/>
      <c r="LLZ69" s="96"/>
      <c r="LMA69" s="96"/>
      <c r="LMB69" s="96"/>
      <c r="LMC69" s="96"/>
      <c r="LMD69" s="96"/>
      <c r="LME69" s="96"/>
      <c r="LMF69" s="96"/>
      <c r="LMG69" s="96"/>
      <c r="LMH69" s="96"/>
      <c r="LMI69" s="96"/>
      <c r="LMJ69" s="96"/>
      <c r="LMK69" s="96"/>
      <c r="LML69" s="96"/>
      <c r="LMM69" s="96"/>
      <c r="LMN69" s="96"/>
      <c r="LMO69" s="96"/>
      <c r="LMP69" s="96"/>
      <c r="LMQ69" s="96"/>
      <c r="LMR69" s="96"/>
      <c r="LMS69" s="96"/>
      <c r="LMT69" s="96"/>
      <c r="LMU69" s="96"/>
      <c r="LMV69" s="96"/>
      <c r="LMW69" s="96"/>
      <c r="LMX69" s="96"/>
      <c r="LMY69" s="96"/>
      <c r="LMZ69" s="96"/>
      <c r="LNA69" s="96"/>
      <c r="LNB69" s="96"/>
      <c r="LNC69" s="96"/>
      <c r="LND69" s="96"/>
      <c r="LNE69" s="96"/>
      <c r="LNF69" s="96"/>
      <c r="LNG69" s="96"/>
      <c r="LNH69" s="96"/>
      <c r="LNI69" s="96"/>
      <c r="LNJ69" s="96"/>
      <c r="LNK69" s="96"/>
      <c r="LNL69" s="96"/>
      <c r="LNM69" s="96"/>
      <c r="LNN69" s="96"/>
      <c r="LNO69" s="96"/>
      <c r="LNP69" s="96"/>
      <c r="LNQ69" s="96"/>
      <c r="LNR69" s="96"/>
      <c r="LNS69" s="96"/>
      <c r="LNT69" s="96"/>
      <c r="LNU69" s="96"/>
      <c r="LNV69" s="96"/>
      <c r="LNW69" s="96"/>
      <c r="LNX69" s="96"/>
      <c r="LNY69" s="96"/>
      <c r="LNZ69" s="96"/>
      <c r="LOA69" s="96"/>
      <c r="LOB69" s="96"/>
      <c r="LOC69" s="96"/>
      <c r="LOD69" s="96"/>
      <c r="LOE69" s="96"/>
      <c r="LOF69" s="96"/>
      <c r="LOG69" s="96"/>
      <c r="LOH69" s="96"/>
      <c r="LOI69" s="96"/>
      <c r="LOJ69" s="96"/>
      <c r="LOK69" s="96"/>
      <c r="LOL69" s="96"/>
      <c r="LOM69" s="96"/>
      <c r="LON69" s="96"/>
      <c r="LOO69" s="96"/>
      <c r="LOP69" s="96"/>
      <c r="LOQ69" s="96"/>
      <c r="LOR69" s="96"/>
      <c r="LOS69" s="96"/>
      <c r="LOT69" s="96"/>
      <c r="LOU69" s="96"/>
      <c r="LOV69" s="96"/>
      <c r="LOW69" s="96"/>
      <c r="LOX69" s="96"/>
      <c r="LOY69" s="96"/>
      <c r="LOZ69" s="96"/>
      <c r="LPA69" s="96"/>
      <c r="LPB69" s="96"/>
      <c r="LPC69" s="96"/>
      <c r="LPD69" s="96"/>
      <c r="LPE69" s="96"/>
      <c r="LPF69" s="96"/>
      <c r="LPG69" s="96"/>
      <c r="LPH69" s="96"/>
      <c r="LPI69" s="96"/>
      <c r="LPJ69" s="96"/>
      <c r="LPK69" s="96"/>
      <c r="LPL69" s="96"/>
      <c r="LPM69" s="96"/>
      <c r="LPN69" s="96"/>
      <c r="LPO69" s="96"/>
      <c r="LPP69" s="96"/>
      <c r="LPQ69" s="96"/>
      <c r="LPR69" s="96"/>
      <c r="LPS69" s="96"/>
      <c r="LPT69" s="96"/>
      <c r="LPU69" s="96"/>
      <c r="LPV69" s="96"/>
      <c r="LPW69" s="96"/>
      <c r="LPX69" s="96"/>
      <c r="LPY69" s="96"/>
      <c r="LPZ69" s="96"/>
      <c r="LQA69" s="96"/>
      <c r="LQB69" s="96"/>
      <c r="LQC69" s="96"/>
      <c r="LQD69" s="96"/>
      <c r="LQE69" s="96"/>
      <c r="LQF69" s="96"/>
      <c r="LQG69" s="96"/>
      <c r="LQH69" s="96"/>
      <c r="LQI69" s="96"/>
      <c r="LQJ69" s="96"/>
      <c r="LQK69" s="96"/>
      <c r="LQL69" s="96"/>
      <c r="LQM69" s="96"/>
      <c r="LQN69" s="96"/>
      <c r="LQO69" s="96"/>
      <c r="LQP69" s="96"/>
      <c r="LQQ69" s="96"/>
      <c r="LQR69" s="96"/>
      <c r="LQS69" s="96"/>
      <c r="LQT69" s="96"/>
      <c r="LQU69" s="96"/>
      <c r="LQV69" s="96"/>
      <c r="LQW69" s="96"/>
      <c r="LQX69" s="96"/>
      <c r="LQY69" s="96"/>
      <c r="LQZ69" s="96"/>
      <c r="LRA69" s="96"/>
      <c r="LRB69" s="96"/>
      <c r="LRC69" s="96"/>
      <c r="LRD69" s="96"/>
      <c r="LRE69" s="96"/>
      <c r="LRF69" s="96"/>
      <c r="LRG69" s="96"/>
      <c r="LRH69" s="96"/>
      <c r="LRI69" s="96"/>
      <c r="LRJ69" s="96"/>
      <c r="LRK69" s="96"/>
      <c r="LRL69" s="96"/>
      <c r="LRM69" s="96"/>
      <c r="LRN69" s="96"/>
      <c r="LRO69" s="96"/>
      <c r="LRP69" s="96"/>
      <c r="LRQ69" s="96"/>
      <c r="LRR69" s="96"/>
      <c r="LRS69" s="96"/>
      <c r="LRT69" s="96"/>
      <c r="LRU69" s="96"/>
      <c r="LRV69" s="96"/>
      <c r="LRW69" s="96"/>
      <c r="LRX69" s="96"/>
      <c r="LRY69" s="96"/>
      <c r="LRZ69" s="96"/>
      <c r="LSA69" s="96"/>
      <c r="LSB69" s="96"/>
      <c r="LSC69" s="96"/>
      <c r="LSD69" s="96"/>
      <c r="LSE69" s="96"/>
      <c r="LSF69" s="96"/>
      <c r="LSG69" s="96"/>
      <c r="LSH69" s="96"/>
      <c r="LSI69" s="96"/>
      <c r="LSJ69" s="96"/>
      <c r="LSK69" s="96"/>
      <c r="LSL69" s="96"/>
      <c r="LSM69" s="96"/>
      <c r="LSN69" s="96"/>
      <c r="LSO69" s="96"/>
      <c r="LSP69" s="96"/>
      <c r="LSQ69" s="96"/>
      <c r="LSR69" s="96"/>
      <c r="LSS69" s="96"/>
      <c r="LST69" s="96"/>
      <c r="LSU69" s="96"/>
      <c r="LSV69" s="96"/>
      <c r="LSW69" s="96"/>
      <c r="LSX69" s="96"/>
      <c r="LSY69" s="96"/>
      <c r="LSZ69" s="96"/>
      <c r="LTA69" s="96"/>
      <c r="LTB69" s="96"/>
      <c r="LTC69" s="96"/>
      <c r="LTD69" s="96"/>
      <c r="LTE69" s="96"/>
      <c r="LTF69" s="96"/>
      <c r="LTG69" s="96"/>
      <c r="LTH69" s="96"/>
      <c r="LTI69" s="96"/>
      <c r="LTJ69" s="96"/>
      <c r="LTK69" s="96"/>
      <c r="LTL69" s="96"/>
      <c r="LTM69" s="96"/>
      <c r="LTN69" s="96"/>
      <c r="LTO69" s="96"/>
      <c r="LTP69" s="96"/>
      <c r="LTQ69" s="96"/>
      <c r="LTR69" s="96"/>
      <c r="LTS69" s="96"/>
      <c r="LTT69" s="96"/>
      <c r="LTU69" s="96"/>
      <c r="LTV69" s="96"/>
      <c r="LTW69" s="96"/>
      <c r="LTX69" s="96"/>
      <c r="LTY69" s="96"/>
      <c r="LTZ69" s="96"/>
      <c r="LUA69" s="96"/>
      <c r="LUB69" s="96"/>
      <c r="LUC69" s="96"/>
      <c r="LUD69" s="96"/>
      <c r="LUE69" s="96"/>
      <c r="LUF69" s="96"/>
      <c r="LUG69" s="96"/>
      <c r="LUH69" s="96"/>
      <c r="LUI69" s="96"/>
      <c r="LUJ69" s="96"/>
      <c r="LUK69" s="96"/>
      <c r="LUL69" s="96"/>
      <c r="LUM69" s="96"/>
      <c r="LUN69" s="96"/>
      <c r="LUO69" s="96"/>
      <c r="LUP69" s="96"/>
      <c r="LUQ69" s="96"/>
      <c r="LUR69" s="96"/>
      <c r="LUS69" s="96"/>
      <c r="LUT69" s="96"/>
      <c r="LUU69" s="96"/>
      <c r="LUV69" s="96"/>
      <c r="LUW69" s="96"/>
      <c r="LUX69" s="96"/>
      <c r="LUY69" s="96"/>
      <c r="LUZ69" s="96"/>
      <c r="LVA69" s="96"/>
      <c r="LVB69" s="96"/>
      <c r="LVC69" s="96"/>
      <c r="LVD69" s="96"/>
      <c r="LVE69" s="96"/>
      <c r="LVF69" s="96"/>
      <c r="LVG69" s="96"/>
      <c r="LVH69" s="96"/>
      <c r="LVI69" s="96"/>
      <c r="LVJ69" s="96"/>
      <c r="LVK69" s="96"/>
      <c r="LVL69" s="96"/>
      <c r="LVM69" s="96"/>
      <c r="LVN69" s="96"/>
      <c r="LVO69" s="96"/>
      <c r="LVP69" s="96"/>
      <c r="LVQ69" s="96"/>
      <c r="LVR69" s="96"/>
      <c r="LVS69" s="96"/>
      <c r="LVT69" s="96"/>
      <c r="LVU69" s="96"/>
      <c r="LVV69" s="96"/>
      <c r="LVW69" s="96"/>
      <c r="LVX69" s="96"/>
      <c r="LVY69" s="96"/>
      <c r="LVZ69" s="96"/>
      <c r="LWA69" s="96"/>
      <c r="LWB69" s="96"/>
      <c r="LWC69" s="96"/>
      <c r="LWD69" s="96"/>
      <c r="LWE69" s="96"/>
      <c r="LWF69" s="96"/>
      <c r="LWG69" s="96"/>
      <c r="LWH69" s="96"/>
      <c r="LWI69" s="96"/>
      <c r="LWJ69" s="96"/>
      <c r="LWK69" s="96"/>
      <c r="LWL69" s="96"/>
      <c r="LWM69" s="96"/>
      <c r="LWN69" s="96"/>
      <c r="LWO69" s="96"/>
      <c r="LWP69" s="96"/>
      <c r="LWQ69" s="96"/>
      <c r="LWR69" s="96"/>
      <c r="LWS69" s="96"/>
      <c r="LWT69" s="96"/>
      <c r="LWU69" s="96"/>
      <c r="LWV69" s="96"/>
      <c r="LWW69" s="96"/>
      <c r="LWX69" s="96"/>
      <c r="LWY69" s="96"/>
      <c r="LWZ69" s="96"/>
      <c r="LXA69" s="96"/>
      <c r="LXB69" s="96"/>
      <c r="LXC69" s="96"/>
      <c r="LXD69" s="96"/>
      <c r="LXE69" s="96"/>
      <c r="LXF69" s="96"/>
      <c r="LXG69" s="96"/>
      <c r="LXH69" s="96"/>
      <c r="LXI69" s="96"/>
      <c r="LXJ69" s="96"/>
      <c r="LXK69" s="96"/>
      <c r="LXL69" s="96"/>
      <c r="LXM69" s="96"/>
      <c r="LXN69" s="96"/>
      <c r="LXO69" s="96"/>
      <c r="LXP69" s="96"/>
      <c r="LXQ69" s="96"/>
      <c r="LXR69" s="96"/>
      <c r="LXS69" s="96"/>
      <c r="LXT69" s="96"/>
      <c r="LXU69" s="96"/>
      <c r="LXV69" s="96"/>
      <c r="LXW69" s="96"/>
      <c r="LXX69" s="96"/>
      <c r="LXY69" s="96"/>
      <c r="LXZ69" s="96"/>
      <c r="LYA69" s="96"/>
      <c r="LYB69" s="96"/>
      <c r="LYC69" s="96"/>
      <c r="LYD69" s="96"/>
      <c r="LYE69" s="96"/>
      <c r="LYF69" s="96"/>
      <c r="LYG69" s="96"/>
      <c r="LYH69" s="96"/>
      <c r="LYI69" s="96"/>
      <c r="LYJ69" s="96"/>
      <c r="LYK69" s="96"/>
      <c r="LYL69" s="96"/>
      <c r="LYM69" s="96"/>
      <c r="LYN69" s="96"/>
      <c r="LYO69" s="96"/>
      <c r="LYP69" s="96"/>
      <c r="LYQ69" s="96"/>
      <c r="LYR69" s="96"/>
      <c r="LYS69" s="96"/>
      <c r="LYT69" s="96"/>
      <c r="LYU69" s="96"/>
      <c r="LYV69" s="96"/>
      <c r="LYW69" s="96"/>
      <c r="LYX69" s="96"/>
      <c r="LYY69" s="96"/>
      <c r="LYZ69" s="96"/>
      <c r="LZA69" s="96"/>
      <c r="LZB69" s="96"/>
      <c r="LZC69" s="96"/>
      <c r="LZD69" s="96"/>
      <c r="LZE69" s="96"/>
      <c r="LZF69" s="96"/>
      <c r="LZG69" s="96"/>
      <c r="LZH69" s="96"/>
      <c r="LZI69" s="96"/>
      <c r="LZJ69" s="96"/>
      <c r="LZK69" s="96"/>
      <c r="LZL69" s="96"/>
      <c r="LZM69" s="96"/>
      <c r="LZN69" s="96"/>
      <c r="LZO69" s="96"/>
      <c r="LZP69" s="96"/>
      <c r="LZQ69" s="96"/>
      <c r="LZR69" s="96"/>
      <c r="LZS69" s="96"/>
      <c r="LZT69" s="96"/>
      <c r="LZU69" s="96"/>
      <c r="LZV69" s="96"/>
      <c r="LZW69" s="96"/>
      <c r="LZX69" s="96"/>
      <c r="LZY69" s="96"/>
      <c r="LZZ69" s="96"/>
      <c r="MAA69" s="96"/>
      <c r="MAB69" s="96"/>
      <c r="MAC69" s="96"/>
      <c r="MAD69" s="96"/>
      <c r="MAE69" s="96"/>
      <c r="MAF69" s="96"/>
      <c r="MAG69" s="96"/>
      <c r="MAH69" s="96"/>
      <c r="MAI69" s="96"/>
      <c r="MAJ69" s="96"/>
      <c r="MAK69" s="96"/>
      <c r="MAL69" s="96"/>
      <c r="MAM69" s="96"/>
      <c r="MAN69" s="96"/>
      <c r="MAO69" s="96"/>
      <c r="MAP69" s="96"/>
      <c r="MAQ69" s="96"/>
      <c r="MAR69" s="96"/>
      <c r="MAS69" s="96"/>
      <c r="MAT69" s="96"/>
      <c r="MAU69" s="96"/>
      <c r="MAV69" s="96"/>
      <c r="MAW69" s="96"/>
      <c r="MAX69" s="96"/>
      <c r="MAY69" s="96"/>
      <c r="MAZ69" s="96"/>
      <c r="MBA69" s="96"/>
      <c r="MBB69" s="96"/>
      <c r="MBC69" s="96"/>
      <c r="MBD69" s="96"/>
      <c r="MBE69" s="96"/>
      <c r="MBF69" s="96"/>
      <c r="MBG69" s="96"/>
      <c r="MBH69" s="96"/>
      <c r="MBI69" s="96"/>
      <c r="MBJ69" s="96"/>
      <c r="MBK69" s="96"/>
      <c r="MBL69" s="96"/>
      <c r="MBM69" s="96"/>
      <c r="MBN69" s="96"/>
      <c r="MBO69" s="96"/>
      <c r="MBP69" s="96"/>
      <c r="MBQ69" s="96"/>
      <c r="MBR69" s="96"/>
      <c r="MBS69" s="96"/>
      <c r="MBT69" s="96"/>
      <c r="MBU69" s="96"/>
      <c r="MBV69" s="96"/>
      <c r="MBW69" s="96"/>
      <c r="MBX69" s="96"/>
      <c r="MBY69" s="96"/>
      <c r="MBZ69" s="96"/>
      <c r="MCA69" s="96"/>
      <c r="MCB69" s="96"/>
      <c r="MCC69" s="96"/>
      <c r="MCD69" s="96"/>
      <c r="MCE69" s="96"/>
      <c r="MCF69" s="96"/>
      <c r="MCG69" s="96"/>
      <c r="MCH69" s="96"/>
      <c r="MCI69" s="96"/>
      <c r="MCJ69" s="96"/>
      <c r="MCK69" s="96"/>
      <c r="MCL69" s="96"/>
      <c r="MCM69" s="96"/>
      <c r="MCN69" s="96"/>
      <c r="MCO69" s="96"/>
      <c r="MCP69" s="96"/>
      <c r="MCQ69" s="96"/>
      <c r="MCR69" s="96"/>
      <c r="MCS69" s="96"/>
      <c r="MCT69" s="96"/>
      <c r="MCU69" s="96"/>
      <c r="MCV69" s="96"/>
      <c r="MCW69" s="96"/>
      <c r="MCX69" s="96"/>
      <c r="MCY69" s="96"/>
      <c r="MCZ69" s="96"/>
      <c r="MDA69" s="96"/>
      <c r="MDB69" s="96"/>
      <c r="MDC69" s="96"/>
      <c r="MDD69" s="96"/>
      <c r="MDE69" s="96"/>
      <c r="MDF69" s="96"/>
      <c r="MDG69" s="96"/>
      <c r="MDH69" s="96"/>
      <c r="MDI69" s="96"/>
      <c r="MDJ69" s="96"/>
      <c r="MDK69" s="96"/>
      <c r="MDL69" s="96"/>
      <c r="MDM69" s="96"/>
      <c r="MDN69" s="96"/>
      <c r="MDO69" s="96"/>
      <c r="MDP69" s="96"/>
      <c r="MDQ69" s="96"/>
      <c r="MDR69" s="96"/>
      <c r="MDS69" s="96"/>
      <c r="MDT69" s="96"/>
      <c r="MDU69" s="96"/>
      <c r="MDV69" s="96"/>
      <c r="MDW69" s="96"/>
      <c r="MDX69" s="96"/>
      <c r="MDY69" s="96"/>
      <c r="MDZ69" s="96"/>
      <c r="MEA69" s="96"/>
      <c r="MEB69" s="96"/>
      <c r="MEC69" s="96"/>
      <c r="MED69" s="96"/>
      <c r="MEE69" s="96"/>
      <c r="MEF69" s="96"/>
      <c r="MEG69" s="96"/>
      <c r="MEH69" s="96"/>
      <c r="MEI69" s="96"/>
      <c r="MEJ69" s="96"/>
      <c r="MEK69" s="96"/>
      <c r="MEL69" s="96"/>
      <c r="MEM69" s="96"/>
      <c r="MEN69" s="96"/>
      <c r="MEO69" s="96"/>
      <c r="MEP69" s="96"/>
      <c r="MEQ69" s="96"/>
      <c r="MER69" s="96"/>
      <c r="MES69" s="96"/>
      <c r="MET69" s="96"/>
      <c r="MEU69" s="96"/>
      <c r="MEV69" s="96"/>
      <c r="MEW69" s="96"/>
      <c r="MEX69" s="96"/>
      <c r="MEY69" s="96"/>
      <c r="MEZ69" s="96"/>
      <c r="MFA69" s="96"/>
      <c r="MFB69" s="96"/>
      <c r="MFC69" s="96"/>
      <c r="MFD69" s="96"/>
      <c r="MFE69" s="96"/>
      <c r="MFF69" s="96"/>
      <c r="MFG69" s="96"/>
      <c r="MFH69" s="96"/>
      <c r="MFI69" s="96"/>
      <c r="MFJ69" s="96"/>
      <c r="MFK69" s="96"/>
      <c r="MFL69" s="96"/>
      <c r="MFM69" s="96"/>
      <c r="MFN69" s="96"/>
      <c r="MFO69" s="96"/>
      <c r="MFP69" s="96"/>
      <c r="MFQ69" s="96"/>
      <c r="MFR69" s="96"/>
      <c r="MFS69" s="96"/>
      <c r="MFT69" s="96"/>
      <c r="MFU69" s="96"/>
      <c r="MFV69" s="96"/>
      <c r="MFW69" s="96"/>
      <c r="MFX69" s="96"/>
      <c r="MFY69" s="96"/>
      <c r="MFZ69" s="96"/>
      <c r="MGA69" s="96"/>
      <c r="MGB69" s="96"/>
      <c r="MGC69" s="96"/>
      <c r="MGD69" s="96"/>
      <c r="MGE69" s="96"/>
      <c r="MGF69" s="96"/>
      <c r="MGG69" s="96"/>
      <c r="MGH69" s="96"/>
      <c r="MGI69" s="96"/>
      <c r="MGJ69" s="96"/>
      <c r="MGK69" s="96"/>
      <c r="MGL69" s="96"/>
      <c r="MGM69" s="96"/>
      <c r="MGN69" s="96"/>
      <c r="MGO69" s="96"/>
      <c r="MGP69" s="96"/>
      <c r="MGQ69" s="96"/>
      <c r="MGR69" s="96"/>
      <c r="MGS69" s="96"/>
      <c r="MGT69" s="96"/>
      <c r="MGU69" s="96"/>
      <c r="MGV69" s="96"/>
      <c r="MGW69" s="96"/>
      <c r="MGX69" s="96"/>
      <c r="MGY69" s="96"/>
      <c r="MGZ69" s="96"/>
      <c r="MHA69" s="96"/>
      <c r="MHB69" s="96"/>
      <c r="MHC69" s="96"/>
      <c r="MHD69" s="96"/>
      <c r="MHE69" s="96"/>
      <c r="MHF69" s="96"/>
      <c r="MHG69" s="96"/>
      <c r="MHH69" s="96"/>
      <c r="MHI69" s="96"/>
      <c r="MHJ69" s="96"/>
      <c r="MHK69" s="96"/>
      <c r="MHL69" s="96"/>
      <c r="MHM69" s="96"/>
      <c r="MHN69" s="96"/>
      <c r="MHO69" s="96"/>
      <c r="MHP69" s="96"/>
      <c r="MHQ69" s="96"/>
      <c r="MHR69" s="96"/>
      <c r="MHS69" s="96"/>
      <c r="MHT69" s="96"/>
      <c r="MHU69" s="96"/>
      <c r="MHV69" s="96"/>
      <c r="MHW69" s="96"/>
      <c r="MHX69" s="96"/>
      <c r="MHY69" s="96"/>
      <c r="MHZ69" s="96"/>
      <c r="MIA69" s="96"/>
      <c r="MIB69" s="96"/>
      <c r="MIC69" s="96"/>
      <c r="MID69" s="96"/>
      <c r="MIE69" s="96"/>
      <c r="MIF69" s="96"/>
      <c r="MIG69" s="96"/>
      <c r="MIH69" s="96"/>
      <c r="MII69" s="96"/>
      <c r="MIJ69" s="96"/>
      <c r="MIK69" s="96"/>
      <c r="MIL69" s="96"/>
      <c r="MIM69" s="96"/>
      <c r="MIN69" s="96"/>
      <c r="MIO69" s="96"/>
      <c r="MIP69" s="96"/>
      <c r="MIQ69" s="96"/>
      <c r="MIR69" s="96"/>
      <c r="MIS69" s="96"/>
      <c r="MIT69" s="96"/>
      <c r="MIU69" s="96"/>
      <c r="MIV69" s="96"/>
      <c r="MIW69" s="96"/>
      <c r="MIX69" s="96"/>
      <c r="MIY69" s="96"/>
      <c r="MIZ69" s="96"/>
      <c r="MJA69" s="96"/>
      <c r="MJB69" s="96"/>
      <c r="MJC69" s="96"/>
      <c r="MJD69" s="96"/>
      <c r="MJE69" s="96"/>
      <c r="MJF69" s="96"/>
      <c r="MJG69" s="96"/>
      <c r="MJH69" s="96"/>
      <c r="MJI69" s="96"/>
      <c r="MJJ69" s="96"/>
      <c r="MJK69" s="96"/>
      <c r="MJL69" s="96"/>
      <c r="MJM69" s="96"/>
      <c r="MJN69" s="96"/>
      <c r="MJO69" s="96"/>
      <c r="MJP69" s="96"/>
      <c r="MJQ69" s="96"/>
      <c r="MJR69" s="96"/>
      <c r="MJS69" s="96"/>
      <c r="MJT69" s="96"/>
      <c r="MJU69" s="96"/>
      <c r="MJV69" s="96"/>
      <c r="MJW69" s="96"/>
      <c r="MJX69" s="96"/>
      <c r="MJY69" s="96"/>
      <c r="MJZ69" s="96"/>
      <c r="MKA69" s="96"/>
      <c r="MKB69" s="96"/>
      <c r="MKC69" s="96"/>
      <c r="MKD69" s="96"/>
      <c r="MKE69" s="96"/>
      <c r="MKF69" s="96"/>
      <c r="MKG69" s="96"/>
      <c r="MKH69" s="96"/>
      <c r="MKI69" s="96"/>
      <c r="MKJ69" s="96"/>
      <c r="MKK69" s="96"/>
      <c r="MKL69" s="96"/>
      <c r="MKM69" s="96"/>
      <c r="MKN69" s="96"/>
      <c r="MKO69" s="96"/>
      <c r="MKP69" s="96"/>
      <c r="MKQ69" s="96"/>
      <c r="MKR69" s="96"/>
      <c r="MKS69" s="96"/>
      <c r="MKT69" s="96"/>
      <c r="MKU69" s="96"/>
      <c r="MKV69" s="96"/>
      <c r="MKW69" s="96"/>
      <c r="MKX69" s="96"/>
      <c r="MKY69" s="96"/>
      <c r="MKZ69" s="96"/>
      <c r="MLA69" s="96"/>
      <c r="MLB69" s="96"/>
      <c r="MLC69" s="96"/>
      <c r="MLD69" s="96"/>
      <c r="MLE69" s="96"/>
      <c r="MLF69" s="96"/>
      <c r="MLG69" s="96"/>
      <c r="MLH69" s="96"/>
      <c r="MLI69" s="96"/>
      <c r="MLJ69" s="96"/>
      <c r="MLK69" s="96"/>
      <c r="MLL69" s="96"/>
      <c r="MLM69" s="96"/>
      <c r="MLN69" s="96"/>
      <c r="MLO69" s="96"/>
      <c r="MLP69" s="96"/>
      <c r="MLQ69" s="96"/>
      <c r="MLR69" s="96"/>
      <c r="MLS69" s="96"/>
      <c r="MLT69" s="96"/>
      <c r="MLU69" s="96"/>
      <c r="MLV69" s="96"/>
      <c r="MLW69" s="96"/>
      <c r="MLX69" s="96"/>
      <c r="MLY69" s="96"/>
      <c r="MLZ69" s="96"/>
      <c r="MMA69" s="96"/>
      <c r="MMB69" s="96"/>
      <c r="MMC69" s="96"/>
      <c r="MMD69" s="96"/>
      <c r="MME69" s="96"/>
      <c r="MMF69" s="96"/>
      <c r="MMG69" s="96"/>
      <c r="MMH69" s="96"/>
      <c r="MMI69" s="96"/>
      <c r="MMJ69" s="96"/>
      <c r="MMK69" s="96"/>
      <c r="MML69" s="96"/>
      <c r="MMM69" s="96"/>
      <c r="MMN69" s="96"/>
      <c r="MMO69" s="96"/>
      <c r="MMP69" s="96"/>
      <c r="MMQ69" s="96"/>
      <c r="MMR69" s="96"/>
      <c r="MMS69" s="96"/>
      <c r="MMT69" s="96"/>
      <c r="MMU69" s="96"/>
      <c r="MMV69" s="96"/>
      <c r="MMW69" s="96"/>
      <c r="MMX69" s="96"/>
      <c r="MMY69" s="96"/>
      <c r="MMZ69" s="96"/>
      <c r="MNA69" s="96"/>
      <c r="MNB69" s="96"/>
      <c r="MNC69" s="96"/>
      <c r="MND69" s="96"/>
      <c r="MNE69" s="96"/>
      <c r="MNF69" s="96"/>
      <c r="MNG69" s="96"/>
      <c r="MNH69" s="96"/>
      <c r="MNI69" s="96"/>
      <c r="MNJ69" s="96"/>
      <c r="MNK69" s="96"/>
      <c r="MNL69" s="96"/>
      <c r="MNM69" s="96"/>
      <c r="MNN69" s="96"/>
      <c r="MNO69" s="96"/>
      <c r="MNP69" s="96"/>
      <c r="MNQ69" s="96"/>
      <c r="MNR69" s="96"/>
      <c r="MNS69" s="96"/>
      <c r="MNT69" s="96"/>
      <c r="MNU69" s="96"/>
      <c r="MNV69" s="96"/>
      <c r="MNW69" s="96"/>
      <c r="MNX69" s="96"/>
      <c r="MNY69" s="96"/>
      <c r="MNZ69" s="96"/>
      <c r="MOA69" s="96"/>
      <c r="MOB69" s="96"/>
      <c r="MOC69" s="96"/>
      <c r="MOD69" s="96"/>
      <c r="MOE69" s="96"/>
      <c r="MOF69" s="96"/>
      <c r="MOG69" s="96"/>
      <c r="MOH69" s="96"/>
      <c r="MOI69" s="96"/>
      <c r="MOJ69" s="96"/>
      <c r="MOK69" s="96"/>
      <c r="MOL69" s="96"/>
      <c r="MOM69" s="96"/>
      <c r="MON69" s="96"/>
      <c r="MOO69" s="96"/>
      <c r="MOP69" s="96"/>
      <c r="MOQ69" s="96"/>
      <c r="MOR69" s="96"/>
      <c r="MOS69" s="96"/>
      <c r="MOT69" s="96"/>
      <c r="MOU69" s="96"/>
      <c r="MOV69" s="96"/>
      <c r="MOW69" s="96"/>
      <c r="MOX69" s="96"/>
      <c r="MOY69" s="96"/>
      <c r="MOZ69" s="96"/>
      <c r="MPA69" s="96"/>
      <c r="MPB69" s="96"/>
      <c r="MPC69" s="96"/>
      <c r="MPD69" s="96"/>
      <c r="MPE69" s="96"/>
      <c r="MPF69" s="96"/>
      <c r="MPG69" s="96"/>
      <c r="MPH69" s="96"/>
      <c r="MPI69" s="96"/>
      <c r="MPJ69" s="96"/>
      <c r="MPK69" s="96"/>
      <c r="MPL69" s="96"/>
      <c r="MPM69" s="96"/>
      <c r="MPN69" s="96"/>
      <c r="MPO69" s="96"/>
      <c r="MPP69" s="96"/>
      <c r="MPQ69" s="96"/>
      <c r="MPR69" s="96"/>
      <c r="MPS69" s="96"/>
      <c r="MPT69" s="96"/>
      <c r="MPU69" s="96"/>
      <c r="MPV69" s="96"/>
      <c r="MPW69" s="96"/>
      <c r="MPX69" s="96"/>
      <c r="MPY69" s="96"/>
      <c r="MPZ69" s="96"/>
      <c r="MQA69" s="96"/>
      <c r="MQB69" s="96"/>
      <c r="MQC69" s="96"/>
      <c r="MQD69" s="96"/>
      <c r="MQE69" s="96"/>
      <c r="MQF69" s="96"/>
      <c r="MQG69" s="96"/>
      <c r="MQH69" s="96"/>
      <c r="MQI69" s="96"/>
      <c r="MQJ69" s="96"/>
      <c r="MQK69" s="96"/>
      <c r="MQL69" s="96"/>
      <c r="MQM69" s="96"/>
      <c r="MQN69" s="96"/>
      <c r="MQO69" s="96"/>
      <c r="MQP69" s="96"/>
      <c r="MQQ69" s="96"/>
      <c r="MQR69" s="96"/>
      <c r="MQS69" s="96"/>
      <c r="MQT69" s="96"/>
      <c r="MQU69" s="96"/>
      <c r="MQV69" s="96"/>
      <c r="MQW69" s="96"/>
      <c r="MQX69" s="96"/>
      <c r="MQY69" s="96"/>
      <c r="MQZ69" s="96"/>
      <c r="MRA69" s="96"/>
      <c r="MRB69" s="96"/>
      <c r="MRC69" s="96"/>
      <c r="MRD69" s="96"/>
      <c r="MRE69" s="96"/>
      <c r="MRF69" s="96"/>
      <c r="MRG69" s="96"/>
      <c r="MRH69" s="96"/>
      <c r="MRI69" s="96"/>
      <c r="MRJ69" s="96"/>
      <c r="MRK69" s="96"/>
      <c r="MRL69" s="96"/>
      <c r="MRM69" s="96"/>
      <c r="MRN69" s="96"/>
      <c r="MRO69" s="96"/>
      <c r="MRP69" s="96"/>
      <c r="MRQ69" s="96"/>
      <c r="MRR69" s="96"/>
      <c r="MRS69" s="96"/>
      <c r="MRT69" s="96"/>
      <c r="MRU69" s="96"/>
      <c r="MRV69" s="96"/>
      <c r="MRW69" s="96"/>
      <c r="MRX69" s="96"/>
      <c r="MRY69" s="96"/>
      <c r="MRZ69" s="96"/>
      <c r="MSA69" s="96"/>
      <c r="MSB69" s="96"/>
      <c r="MSC69" s="96"/>
      <c r="MSD69" s="96"/>
      <c r="MSE69" s="96"/>
      <c r="MSF69" s="96"/>
      <c r="MSG69" s="96"/>
      <c r="MSH69" s="96"/>
      <c r="MSI69" s="96"/>
      <c r="MSJ69" s="96"/>
      <c r="MSK69" s="96"/>
      <c r="MSL69" s="96"/>
      <c r="MSM69" s="96"/>
      <c r="MSN69" s="96"/>
      <c r="MSO69" s="96"/>
      <c r="MSP69" s="96"/>
      <c r="MSQ69" s="96"/>
      <c r="MSR69" s="96"/>
      <c r="MSS69" s="96"/>
      <c r="MST69" s="96"/>
      <c r="MSU69" s="96"/>
      <c r="MSV69" s="96"/>
      <c r="MSW69" s="96"/>
      <c r="MSX69" s="96"/>
      <c r="MSY69" s="96"/>
      <c r="MSZ69" s="96"/>
      <c r="MTA69" s="96"/>
      <c r="MTB69" s="96"/>
      <c r="MTC69" s="96"/>
      <c r="MTD69" s="96"/>
      <c r="MTE69" s="96"/>
      <c r="MTF69" s="96"/>
      <c r="MTG69" s="96"/>
      <c r="MTH69" s="96"/>
      <c r="MTI69" s="96"/>
      <c r="MTJ69" s="96"/>
      <c r="MTK69" s="96"/>
      <c r="MTL69" s="96"/>
      <c r="MTM69" s="96"/>
      <c r="MTN69" s="96"/>
      <c r="MTO69" s="96"/>
      <c r="MTP69" s="96"/>
      <c r="MTQ69" s="96"/>
      <c r="MTR69" s="96"/>
      <c r="MTS69" s="96"/>
      <c r="MTT69" s="96"/>
      <c r="MTU69" s="96"/>
      <c r="MTV69" s="96"/>
      <c r="MTW69" s="96"/>
      <c r="MTX69" s="96"/>
      <c r="MTY69" s="96"/>
      <c r="MTZ69" s="96"/>
      <c r="MUA69" s="96"/>
      <c r="MUB69" s="96"/>
      <c r="MUC69" s="96"/>
      <c r="MUD69" s="96"/>
      <c r="MUE69" s="96"/>
      <c r="MUF69" s="96"/>
      <c r="MUG69" s="96"/>
      <c r="MUH69" s="96"/>
      <c r="MUI69" s="96"/>
      <c r="MUJ69" s="96"/>
      <c r="MUK69" s="96"/>
      <c r="MUL69" s="96"/>
      <c r="MUM69" s="96"/>
      <c r="MUN69" s="96"/>
      <c r="MUO69" s="96"/>
      <c r="MUP69" s="96"/>
      <c r="MUQ69" s="96"/>
      <c r="MUR69" s="96"/>
      <c r="MUS69" s="96"/>
      <c r="MUT69" s="96"/>
      <c r="MUU69" s="96"/>
      <c r="MUV69" s="96"/>
      <c r="MUW69" s="96"/>
      <c r="MUX69" s="96"/>
      <c r="MUY69" s="96"/>
      <c r="MUZ69" s="96"/>
      <c r="MVA69" s="96"/>
      <c r="MVB69" s="96"/>
      <c r="MVC69" s="96"/>
      <c r="MVD69" s="96"/>
      <c r="MVE69" s="96"/>
      <c r="MVF69" s="96"/>
      <c r="MVG69" s="96"/>
      <c r="MVH69" s="96"/>
      <c r="MVI69" s="96"/>
      <c r="MVJ69" s="96"/>
      <c r="MVK69" s="96"/>
      <c r="MVL69" s="96"/>
      <c r="MVM69" s="96"/>
      <c r="MVN69" s="96"/>
      <c r="MVO69" s="96"/>
      <c r="MVP69" s="96"/>
      <c r="MVQ69" s="96"/>
      <c r="MVR69" s="96"/>
      <c r="MVS69" s="96"/>
      <c r="MVT69" s="96"/>
      <c r="MVU69" s="96"/>
      <c r="MVV69" s="96"/>
      <c r="MVW69" s="96"/>
      <c r="MVX69" s="96"/>
      <c r="MVY69" s="96"/>
      <c r="MVZ69" s="96"/>
      <c r="MWA69" s="96"/>
      <c r="MWB69" s="96"/>
      <c r="MWC69" s="96"/>
      <c r="MWD69" s="96"/>
      <c r="MWE69" s="96"/>
      <c r="MWF69" s="96"/>
      <c r="MWG69" s="96"/>
      <c r="MWH69" s="96"/>
      <c r="MWI69" s="96"/>
      <c r="MWJ69" s="96"/>
      <c r="MWK69" s="96"/>
      <c r="MWL69" s="96"/>
      <c r="MWM69" s="96"/>
      <c r="MWN69" s="96"/>
      <c r="MWO69" s="96"/>
      <c r="MWP69" s="96"/>
      <c r="MWQ69" s="96"/>
      <c r="MWR69" s="96"/>
      <c r="MWS69" s="96"/>
      <c r="MWT69" s="96"/>
      <c r="MWU69" s="96"/>
      <c r="MWV69" s="96"/>
      <c r="MWW69" s="96"/>
      <c r="MWX69" s="96"/>
      <c r="MWY69" s="96"/>
      <c r="MWZ69" s="96"/>
      <c r="MXA69" s="96"/>
      <c r="MXB69" s="96"/>
      <c r="MXC69" s="96"/>
      <c r="MXD69" s="96"/>
      <c r="MXE69" s="96"/>
      <c r="MXF69" s="96"/>
      <c r="MXG69" s="96"/>
      <c r="MXH69" s="96"/>
      <c r="MXI69" s="96"/>
      <c r="MXJ69" s="96"/>
      <c r="MXK69" s="96"/>
      <c r="MXL69" s="96"/>
      <c r="MXM69" s="96"/>
      <c r="MXN69" s="96"/>
      <c r="MXO69" s="96"/>
      <c r="MXP69" s="96"/>
      <c r="MXQ69" s="96"/>
      <c r="MXR69" s="96"/>
      <c r="MXS69" s="96"/>
      <c r="MXT69" s="96"/>
      <c r="MXU69" s="96"/>
      <c r="MXV69" s="96"/>
      <c r="MXW69" s="96"/>
      <c r="MXX69" s="96"/>
      <c r="MXY69" s="96"/>
      <c r="MXZ69" s="96"/>
      <c r="MYA69" s="96"/>
      <c r="MYB69" s="96"/>
      <c r="MYC69" s="96"/>
      <c r="MYD69" s="96"/>
      <c r="MYE69" s="96"/>
      <c r="MYF69" s="96"/>
      <c r="MYG69" s="96"/>
      <c r="MYH69" s="96"/>
      <c r="MYI69" s="96"/>
      <c r="MYJ69" s="96"/>
      <c r="MYK69" s="96"/>
      <c r="MYL69" s="96"/>
      <c r="MYM69" s="96"/>
      <c r="MYN69" s="96"/>
      <c r="MYO69" s="96"/>
      <c r="MYP69" s="96"/>
      <c r="MYQ69" s="96"/>
      <c r="MYR69" s="96"/>
      <c r="MYS69" s="96"/>
      <c r="MYT69" s="96"/>
      <c r="MYU69" s="96"/>
      <c r="MYV69" s="96"/>
      <c r="MYW69" s="96"/>
      <c r="MYX69" s="96"/>
      <c r="MYY69" s="96"/>
      <c r="MYZ69" s="96"/>
      <c r="MZA69" s="96"/>
      <c r="MZB69" s="96"/>
      <c r="MZC69" s="96"/>
      <c r="MZD69" s="96"/>
      <c r="MZE69" s="96"/>
      <c r="MZF69" s="96"/>
      <c r="MZG69" s="96"/>
      <c r="MZH69" s="96"/>
      <c r="MZI69" s="96"/>
      <c r="MZJ69" s="96"/>
      <c r="MZK69" s="96"/>
      <c r="MZL69" s="96"/>
      <c r="MZM69" s="96"/>
      <c r="MZN69" s="96"/>
      <c r="MZO69" s="96"/>
      <c r="MZP69" s="96"/>
      <c r="MZQ69" s="96"/>
      <c r="MZR69" s="96"/>
      <c r="MZS69" s="96"/>
      <c r="MZT69" s="96"/>
      <c r="MZU69" s="96"/>
      <c r="MZV69" s="96"/>
      <c r="MZW69" s="96"/>
      <c r="MZX69" s="96"/>
      <c r="MZY69" s="96"/>
      <c r="MZZ69" s="96"/>
      <c r="NAA69" s="96"/>
      <c r="NAB69" s="96"/>
      <c r="NAC69" s="96"/>
      <c r="NAD69" s="96"/>
      <c r="NAE69" s="96"/>
      <c r="NAF69" s="96"/>
      <c r="NAG69" s="96"/>
      <c r="NAH69" s="96"/>
      <c r="NAI69" s="96"/>
      <c r="NAJ69" s="96"/>
      <c r="NAK69" s="96"/>
      <c r="NAL69" s="96"/>
      <c r="NAM69" s="96"/>
      <c r="NAN69" s="96"/>
      <c r="NAO69" s="96"/>
      <c r="NAP69" s="96"/>
      <c r="NAQ69" s="96"/>
      <c r="NAR69" s="96"/>
      <c r="NAS69" s="96"/>
      <c r="NAT69" s="96"/>
      <c r="NAU69" s="96"/>
      <c r="NAV69" s="96"/>
      <c r="NAW69" s="96"/>
      <c r="NAX69" s="96"/>
      <c r="NAY69" s="96"/>
      <c r="NAZ69" s="96"/>
      <c r="NBA69" s="96"/>
      <c r="NBB69" s="96"/>
      <c r="NBC69" s="96"/>
      <c r="NBD69" s="96"/>
      <c r="NBE69" s="96"/>
      <c r="NBF69" s="96"/>
      <c r="NBG69" s="96"/>
      <c r="NBH69" s="96"/>
      <c r="NBI69" s="96"/>
      <c r="NBJ69" s="96"/>
      <c r="NBK69" s="96"/>
      <c r="NBL69" s="96"/>
      <c r="NBM69" s="96"/>
      <c r="NBN69" s="96"/>
      <c r="NBO69" s="96"/>
      <c r="NBP69" s="96"/>
      <c r="NBQ69" s="96"/>
      <c r="NBR69" s="96"/>
      <c r="NBS69" s="96"/>
      <c r="NBT69" s="96"/>
      <c r="NBU69" s="96"/>
      <c r="NBV69" s="96"/>
      <c r="NBW69" s="96"/>
      <c r="NBX69" s="96"/>
      <c r="NBY69" s="96"/>
      <c r="NBZ69" s="96"/>
      <c r="NCA69" s="96"/>
      <c r="NCB69" s="96"/>
      <c r="NCC69" s="96"/>
      <c r="NCD69" s="96"/>
      <c r="NCE69" s="96"/>
      <c r="NCF69" s="96"/>
      <c r="NCG69" s="96"/>
      <c r="NCH69" s="96"/>
      <c r="NCI69" s="96"/>
      <c r="NCJ69" s="96"/>
      <c r="NCK69" s="96"/>
      <c r="NCL69" s="96"/>
      <c r="NCM69" s="96"/>
      <c r="NCN69" s="96"/>
      <c r="NCO69" s="96"/>
      <c r="NCP69" s="96"/>
      <c r="NCQ69" s="96"/>
      <c r="NCR69" s="96"/>
      <c r="NCS69" s="96"/>
      <c r="NCT69" s="96"/>
      <c r="NCU69" s="96"/>
      <c r="NCV69" s="96"/>
      <c r="NCW69" s="96"/>
      <c r="NCX69" s="96"/>
      <c r="NCY69" s="96"/>
      <c r="NCZ69" s="96"/>
      <c r="NDA69" s="96"/>
      <c r="NDB69" s="96"/>
      <c r="NDC69" s="96"/>
      <c r="NDD69" s="96"/>
      <c r="NDE69" s="96"/>
      <c r="NDF69" s="96"/>
      <c r="NDG69" s="96"/>
      <c r="NDH69" s="96"/>
      <c r="NDI69" s="96"/>
      <c r="NDJ69" s="96"/>
      <c r="NDK69" s="96"/>
      <c r="NDL69" s="96"/>
      <c r="NDM69" s="96"/>
      <c r="NDN69" s="96"/>
      <c r="NDO69" s="96"/>
      <c r="NDP69" s="96"/>
      <c r="NDQ69" s="96"/>
      <c r="NDR69" s="96"/>
      <c r="NDS69" s="96"/>
      <c r="NDT69" s="96"/>
      <c r="NDU69" s="96"/>
      <c r="NDV69" s="96"/>
      <c r="NDW69" s="96"/>
      <c r="NDX69" s="96"/>
      <c r="NDY69" s="96"/>
      <c r="NDZ69" s="96"/>
      <c r="NEA69" s="96"/>
      <c r="NEB69" s="96"/>
      <c r="NEC69" s="96"/>
      <c r="NED69" s="96"/>
      <c r="NEE69" s="96"/>
      <c r="NEF69" s="96"/>
      <c r="NEG69" s="96"/>
      <c r="NEH69" s="96"/>
      <c r="NEI69" s="96"/>
      <c r="NEJ69" s="96"/>
      <c r="NEK69" s="96"/>
      <c r="NEL69" s="96"/>
      <c r="NEM69" s="96"/>
      <c r="NEN69" s="96"/>
      <c r="NEO69" s="96"/>
      <c r="NEP69" s="96"/>
      <c r="NEQ69" s="96"/>
      <c r="NER69" s="96"/>
      <c r="NES69" s="96"/>
      <c r="NET69" s="96"/>
      <c r="NEU69" s="96"/>
      <c r="NEV69" s="96"/>
      <c r="NEW69" s="96"/>
      <c r="NEX69" s="96"/>
      <c r="NEY69" s="96"/>
      <c r="NEZ69" s="96"/>
      <c r="NFA69" s="96"/>
      <c r="NFB69" s="96"/>
      <c r="NFC69" s="96"/>
      <c r="NFD69" s="96"/>
      <c r="NFE69" s="96"/>
      <c r="NFF69" s="96"/>
      <c r="NFG69" s="96"/>
      <c r="NFH69" s="96"/>
      <c r="NFI69" s="96"/>
      <c r="NFJ69" s="96"/>
      <c r="NFK69" s="96"/>
      <c r="NFL69" s="96"/>
      <c r="NFM69" s="96"/>
      <c r="NFN69" s="96"/>
      <c r="NFO69" s="96"/>
      <c r="NFP69" s="96"/>
      <c r="NFQ69" s="96"/>
      <c r="NFR69" s="96"/>
      <c r="NFS69" s="96"/>
      <c r="NFT69" s="96"/>
      <c r="NFU69" s="96"/>
      <c r="NFV69" s="96"/>
      <c r="NFW69" s="96"/>
      <c r="NFX69" s="96"/>
      <c r="NFY69" s="96"/>
      <c r="NFZ69" s="96"/>
      <c r="NGA69" s="96"/>
      <c r="NGB69" s="96"/>
      <c r="NGC69" s="96"/>
      <c r="NGD69" s="96"/>
      <c r="NGE69" s="96"/>
      <c r="NGF69" s="96"/>
      <c r="NGG69" s="96"/>
      <c r="NGH69" s="96"/>
      <c r="NGI69" s="96"/>
      <c r="NGJ69" s="96"/>
      <c r="NGK69" s="96"/>
      <c r="NGL69" s="96"/>
      <c r="NGM69" s="96"/>
      <c r="NGN69" s="96"/>
      <c r="NGO69" s="96"/>
      <c r="NGP69" s="96"/>
      <c r="NGQ69" s="96"/>
      <c r="NGR69" s="96"/>
      <c r="NGS69" s="96"/>
      <c r="NGT69" s="96"/>
      <c r="NGU69" s="96"/>
      <c r="NGV69" s="96"/>
      <c r="NGW69" s="96"/>
      <c r="NGX69" s="96"/>
      <c r="NGY69" s="96"/>
      <c r="NGZ69" s="96"/>
      <c r="NHA69" s="96"/>
      <c r="NHB69" s="96"/>
      <c r="NHC69" s="96"/>
      <c r="NHD69" s="96"/>
      <c r="NHE69" s="96"/>
      <c r="NHF69" s="96"/>
      <c r="NHG69" s="96"/>
      <c r="NHH69" s="96"/>
      <c r="NHI69" s="96"/>
      <c r="NHJ69" s="96"/>
      <c r="NHK69" s="96"/>
      <c r="NHL69" s="96"/>
      <c r="NHM69" s="96"/>
      <c r="NHN69" s="96"/>
      <c r="NHO69" s="96"/>
      <c r="NHP69" s="96"/>
      <c r="NHQ69" s="96"/>
      <c r="NHR69" s="96"/>
      <c r="NHS69" s="96"/>
      <c r="NHT69" s="96"/>
      <c r="NHU69" s="96"/>
      <c r="NHV69" s="96"/>
      <c r="NHW69" s="96"/>
      <c r="NHX69" s="96"/>
      <c r="NHY69" s="96"/>
      <c r="NHZ69" s="96"/>
      <c r="NIA69" s="96"/>
      <c r="NIB69" s="96"/>
      <c r="NIC69" s="96"/>
      <c r="NID69" s="96"/>
      <c r="NIE69" s="96"/>
      <c r="NIF69" s="96"/>
      <c r="NIG69" s="96"/>
      <c r="NIH69" s="96"/>
      <c r="NII69" s="96"/>
      <c r="NIJ69" s="96"/>
      <c r="NIK69" s="96"/>
      <c r="NIL69" s="96"/>
      <c r="NIM69" s="96"/>
      <c r="NIN69" s="96"/>
      <c r="NIO69" s="96"/>
      <c r="NIP69" s="96"/>
      <c r="NIQ69" s="96"/>
      <c r="NIR69" s="96"/>
      <c r="NIS69" s="96"/>
      <c r="NIT69" s="96"/>
      <c r="NIU69" s="96"/>
      <c r="NIV69" s="96"/>
      <c r="NIW69" s="96"/>
      <c r="NIX69" s="96"/>
      <c r="NIY69" s="96"/>
      <c r="NIZ69" s="96"/>
      <c r="NJA69" s="96"/>
      <c r="NJB69" s="96"/>
      <c r="NJC69" s="96"/>
      <c r="NJD69" s="96"/>
      <c r="NJE69" s="96"/>
      <c r="NJF69" s="96"/>
      <c r="NJG69" s="96"/>
      <c r="NJH69" s="96"/>
      <c r="NJI69" s="96"/>
      <c r="NJJ69" s="96"/>
      <c r="NJK69" s="96"/>
      <c r="NJL69" s="96"/>
      <c r="NJM69" s="96"/>
      <c r="NJN69" s="96"/>
      <c r="NJO69" s="96"/>
      <c r="NJP69" s="96"/>
      <c r="NJQ69" s="96"/>
      <c r="NJR69" s="96"/>
      <c r="NJS69" s="96"/>
      <c r="NJT69" s="96"/>
      <c r="NJU69" s="96"/>
      <c r="NJV69" s="96"/>
      <c r="NJW69" s="96"/>
      <c r="NJX69" s="96"/>
      <c r="NJY69" s="96"/>
      <c r="NJZ69" s="96"/>
      <c r="NKA69" s="96"/>
      <c r="NKB69" s="96"/>
      <c r="NKC69" s="96"/>
      <c r="NKD69" s="96"/>
      <c r="NKE69" s="96"/>
      <c r="NKF69" s="96"/>
      <c r="NKG69" s="96"/>
      <c r="NKH69" s="96"/>
      <c r="NKI69" s="96"/>
      <c r="NKJ69" s="96"/>
      <c r="NKK69" s="96"/>
      <c r="NKL69" s="96"/>
      <c r="NKM69" s="96"/>
      <c r="NKN69" s="96"/>
      <c r="NKO69" s="96"/>
      <c r="NKP69" s="96"/>
      <c r="NKQ69" s="96"/>
      <c r="NKR69" s="96"/>
      <c r="NKS69" s="96"/>
      <c r="NKT69" s="96"/>
      <c r="NKU69" s="96"/>
      <c r="NKV69" s="96"/>
      <c r="NKW69" s="96"/>
      <c r="NKX69" s="96"/>
      <c r="NKY69" s="96"/>
      <c r="NKZ69" s="96"/>
      <c r="NLA69" s="96"/>
      <c r="NLB69" s="96"/>
      <c r="NLC69" s="96"/>
      <c r="NLD69" s="96"/>
      <c r="NLE69" s="96"/>
      <c r="NLF69" s="96"/>
      <c r="NLG69" s="96"/>
      <c r="NLH69" s="96"/>
      <c r="NLI69" s="96"/>
      <c r="NLJ69" s="96"/>
      <c r="NLK69" s="96"/>
      <c r="NLL69" s="96"/>
      <c r="NLM69" s="96"/>
      <c r="NLN69" s="96"/>
      <c r="NLO69" s="96"/>
      <c r="NLP69" s="96"/>
      <c r="NLQ69" s="96"/>
      <c r="NLR69" s="96"/>
      <c r="NLS69" s="96"/>
      <c r="NLT69" s="96"/>
      <c r="NLU69" s="96"/>
      <c r="NLV69" s="96"/>
      <c r="NLW69" s="96"/>
      <c r="NLX69" s="96"/>
      <c r="NLY69" s="96"/>
      <c r="NLZ69" s="96"/>
      <c r="NMA69" s="96"/>
      <c r="NMB69" s="96"/>
      <c r="NMC69" s="96"/>
      <c r="NMD69" s="96"/>
      <c r="NME69" s="96"/>
      <c r="NMF69" s="96"/>
      <c r="NMG69" s="96"/>
      <c r="NMH69" s="96"/>
      <c r="NMI69" s="96"/>
      <c r="NMJ69" s="96"/>
      <c r="NMK69" s="96"/>
      <c r="NML69" s="96"/>
      <c r="NMM69" s="96"/>
      <c r="NMN69" s="96"/>
      <c r="NMO69" s="96"/>
      <c r="NMP69" s="96"/>
      <c r="NMQ69" s="96"/>
      <c r="NMR69" s="96"/>
      <c r="NMS69" s="96"/>
      <c r="NMT69" s="96"/>
      <c r="NMU69" s="96"/>
      <c r="NMV69" s="96"/>
      <c r="NMW69" s="96"/>
      <c r="NMX69" s="96"/>
      <c r="NMY69" s="96"/>
      <c r="NMZ69" s="96"/>
      <c r="NNA69" s="96"/>
      <c r="NNB69" s="96"/>
      <c r="NNC69" s="96"/>
      <c r="NND69" s="96"/>
      <c r="NNE69" s="96"/>
      <c r="NNF69" s="96"/>
      <c r="NNG69" s="96"/>
      <c r="NNH69" s="96"/>
      <c r="NNI69" s="96"/>
      <c r="NNJ69" s="96"/>
      <c r="NNK69" s="96"/>
      <c r="NNL69" s="96"/>
      <c r="NNM69" s="96"/>
      <c r="NNN69" s="96"/>
      <c r="NNO69" s="96"/>
      <c r="NNP69" s="96"/>
      <c r="NNQ69" s="96"/>
      <c r="NNR69" s="96"/>
      <c r="NNS69" s="96"/>
      <c r="NNT69" s="96"/>
      <c r="NNU69" s="96"/>
      <c r="NNV69" s="96"/>
      <c r="NNW69" s="96"/>
      <c r="NNX69" s="96"/>
      <c r="NNY69" s="96"/>
      <c r="NNZ69" s="96"/>
      <c r="NOA69" s="96"/>
      <c r="NOB69" s="96"/>
      <c r="NOC69" s="96"/>
      <c r="NOD69" s="96"/>
      <c r="NOE69" s="96"/>
      <c r="NOF69" s="96"/>
      <c r="NOG69" s="96"/>
      <c r="NOH69" s="96"/>
      <c r="NOI69" s="96"/>
      <c r="NOJ69" s="96"/>
      <c r="NOK69" s="96"/>
      <c r="NOL69" s="96"/>
      <c r="NOM69" s="96"/>
      <c r="NON69" s="96"/>
      <c r="NOO69" s="96"/>
      <c r="NOP69" s="96"/>
      <c r="NOQ69" s="96"/>
      <c r="NOR69" s="96"/>
      <c r="NOS69" s="96"/>
      <c r="NOT69" s="96"/>
      <c r="NOU69" s="96"/>
      <c r="NOV69" s="96"/>
      <c r="NOW69" s="96"/>
      <c r="NOX69" s="96"/>
      <c r="NOY69" s="96"/>
      <c r="NOZ69" s="96"/>
      <c r="NPA69" s="96"/>
      <c r="NPB69" s="96"/>
      <c r="NPC69" s="96"/>
      <c r="NPD69" s="96"/>
      <c r="NPE69" s="96"/>
      <c r="NPF69" s="96"/>
      <c r="NPG69" s="96"/>
      <c r="NPH69" s="96"/>
      <c r="NPI69" s="96"/>
      <c r="NPJ69" s="96"/>
      <c r="NPK69" s="96"/>
      <c r="NPL69" s="96"/>
      <c r="NPM69" s="96"/>
      <c r="NPN69" s="96"/>
      <c r="NPO69" s="96"/>
      <c r="NPP69" s="96"/>
      <c r="NPQ69" s="96"/>
      <c r="NPR69" s="96"/>
      <c r="NPS69" s="96"/>
      <c r="NPT69" s="96"/>
      <c r="NPU69" s="96"/>
      <c r="NPV69" s="96"/>
      <c r="NPW69" s="96"/>
      <c r="NPX69" s="96"/>
      <c r="NPY69" s="96"/>
      <c r="NPZ69" s="96"/>
      <c r="NQA69" s="96"/>
      <c r="NQB69" s="96"/>
      <c r="NQC69" s="96"/>
      <c r="NQD69" s="96"/>
      <c r="NQE69" s="96"/>
      <c r="NQF69" s="96"/>
      <c r="NQG69" s="96"/>
      <c r="NQH69" s="96"/>
      <c r="NQI69" s="96"/>
      <c r="NQJ69" s="96"/>
      <c r="NQK69" s="96"/>
      <c r="NQL69" s="96"/>
      <c r="NQM69" s="96"/>
      <c r="NQN69" s="96"/>
      <c r="NQO69" s="96"/>
      <c r="NQP69" s="96"/>
      <c r="NQQ69" s="96"/>
      <c r="NQR69" s="96"/>
      <c r="NQS69" s="96"/>
      <c r="NQT69" s="96"/>
      <c r="NQU69" s="96"/>
      <c r="NQV69" s="96"/>
      <c r="NQW69" s="96"/>
      <c r="NQX69" s="96"/>
      <c r="NQY69" s="96"/>
      <c r="NQZ69" s="96"/>
      <c r="NRA69" s="96"/>
      <c r="NRB69" s="96"/>
      <c r="NRC69" s="96"/>
      <c r="NRD69" s="96"/>
      <c r="NRE69" s="96"/>
      <c r="NRF69" s="96"/>
      <c r="NRG69" s="96"/>
      <c r="NRH69" s="96"/>
      <c r="NRI69" s="96"/>
      <c r="NRJ69" s="96"/>
      <c r="NRK69" s="96"/>
      <c r="NRL69" s="96"/>
      <c r="NRM69" s="96"/>
      <c r="NRN69" s="96"/>
      <c r="NRO69" s="96"/>
      <c r="NRP69" s="96"/>
      <c r="NRQ69" s="96"/>
      <c r="NRR69" s="96"/>
      <c r="NRS69" s="96"/>
      <c r="NRT69" s="96"/>
      <c r="NRU69" s="96"/>
      <c r="NRV69" s="96"/>
      <c r="NRW69" s="96"/>
      <c r="NRX69" s="96"/>
      <c r="NRY69" s="96"/>
      <c r="NRZ69" s="96"/>
      <c r="NSA69" s="96"/>
      <c r="NSB69" s="96"/>
      <c r="NSC69" s="96"/>
      <c r="NSD69" s="96"/>
      <c r="NSE69" s="96"/>
      <c r="NSF69" s="96"/>
      <c r="NSG69" s="96"/>
      <c r="NSH69" s="96"/>
      <c r="NSI69" s="96"/>
      <c r="NSJ69" s="96"/>
      <c r="NSK69" s="96"/>
      <c r="NSL69" s="96"/>
      <c r="NSM69" s="96"/>
      <c r="NSN69" s="96"/>
      <c r="NSO69" s="96"/>
      <c r="NSP69" s="96"/>
      <c r="NSQ69" s="96"/>
      <c r="NSR69" s="96"/>
      <c r="NSS69" s="96"/>
      <c r="NST69" s="96"/>
      <c r="NSU69" s="96"/>
      <c r="NSV69" s="96"/>
      <c r="NSW69" s="96"/>
      <c r="NSX69" s="96"/>
      <c r="NSY69" s="96"/>
      <c r="NSZ69" s="96"/>
      <c r="NTA69" s="96"/>
      <c r="NTB69" s="96"/>
      <c r="NTC69" s="96"/>
      <c r="NTD69" s="96"/>
      <c r="NTE69" s="96"/>
      <c r="NTF69" s="96"/>
      <c r="NTG69" s="96"/>
      <c r="NTH69" s="96"/>
      <c r="NTI69" s="96"/>
      <c r="NTJ69" s="96"/>
      <c r="NTK69" s="96"/>
      <c r="NTL69" s="96"/>
      <c r="NTM69" s="96"/>
      <c r="NTN69" s="96"/>
      <c r="NTO69" s="96"/>
      <c r="NTP69" s="96"/>
      <c r="NTQ69" s="96"/>
      <c r="NTR69" s="96"/>
      <c r="NTS69" s="96"/>
      <c r="NTT69" s="96"/>
      <c r="NTU69" s="96"/>
      <c r="NTV69" s="96"/>
      <c r="NTW69" s="96"/>
      <c r="NTX69" s="96"/>
      <c r="NTY69" s="96"/>
      <c r="NTZ69" s="96"/>
      <c r="NUA69" s="96"/>
      <c r="NUB69" s="96"/>
      <c r="NUC69" s="96"/>
      <c r="NUD69" s="96"/>
      <c r="NUE69" s="96"/>
      <c r="NUF69" s="96"/>
      <c r="NUG69" s="96"/>
      <c r="NUH69" s="96"/>
      <c r="NUI69" s="96"/>
      <c r="NUJ69" s="96"/>
      <c r="NUK69" s="96"/>
      <c r="NUL69" s="96"/>
      <c r="NUM69" s="96"/>
      <c r="NUN69" s="96"/>
      <c r="NUO69" s="96"/>
      <c r="NUP69" s="96"/>
      <c r="NUQ69" s="96"/>
      <c r="NUR69" s="96"/>
      <c r="NUS69" s="96"/>
      <c r="NUT69" s="96"/>
      <c r="NUU69" s="96"/>
      <c r="NUV69" s="96"/>
      <c r="NUW69" s="96"/>
      <c r="NUX69" s="96"/>
      <c r="NUY69" s="96"/>
      <c r="NUZ69" s="96"/>
      <c r="NVA69" s="96"/>
      <c r="NVB69" s="96"/>
      <c r="NVC69" s="96"/>
      <c r="NVD69" s="96"/>
      <c r="NVE69" s="96"/>
      <c r="NVF69" s="96"/>
      <c r="NVG69" s="96"/>
      <c r="NVH69" s="96"/>
      <c r="NVI69" s="96"/>
      <c r="NVJ69" s="96"/>
      <c r="NVK69" s="96"/>
      <c r="NVL69" s="96"/>
      <c r="NVM69" s="96"/>
      <c r="NVN69" s="96"/>
      <c r="NVO69" s="96"/>
      <c r="NVP69" s="96"/>
      <c r="NVQ69" s="96"/>
      <c r="NVR69" s="96"/>
      <c r="NVS69" s="96"/>
      <c r="NVT69" s="96"/>
      <c r="NVU69" s="96"/>
      <c r="NVV69" s="96"/>
      <c r="NVW69" s="96"/>
      <c r="NVX69" s="96"/>
      <c r="NVY69" s="96"/>
      <c r="NVZ69" s="96"/>
      <c r="NWA69" s="96"/>
      <c r="NWB69" s="96"/>
      <c r="NWC69" s="96"/>
      <c r="NWD69" s="96"/>
      <c r="NWE69" s="96"/>
      <c r="NWF69" s="96"/>
      <c r="NWG69" s="96"/>
      <c r="NWH69" s="96"/>
      <c r="NWI69" s="96"/>
      <c r="NWJ69" s="96"/>
      <c r="NWK69" s="96"/>
      <c r="NWL69" s="96"/>
      <c r="NWM69" s="96"/>
      <c r="NWN69" s="96"/>
      <c r="NWO69" s="96"/>
      <c r="NWP69" s="96"/>
      <c r="NWQ69" s="96"/>
      <c r="NWR69" s="96"/>
      <c r="NWS69" s="96"/>
      <c r="NWT69" s="96"/>
      <c r="NWU69" s="96"/>
      <c r="NWV69" s="96"/>
      <c r="NWW69" s="96"/>
      <c r="NWX69" s="96"/>
      <c r="NWY69" s="96"/>
      <c r="NWZ69" s="96"/>
      <c r="NXA69" s="96"/>
      <c r="NXB69" s="96"/>
      <c r="NXC69" s="96"/>
      <c r="NXD69" s="96"/>
      <c r="NXE69" s="96"/>
      <c r="NXF69" s="96"/>
      <c r="NXG69" s="96"/>
      <c r="NXH69" s="96"/>
      <c r="NXI69" s="96"/>
      <c r="NXJ69" s="96"/>
      <c r="NXK69" s="96"/>
      <c r="NXL69" s="96"/>
      <c r="NXM69" s="96"/>
      <c r="NXN69" s="96"/>
      <c r="NXO69" s="96"/>
      <c r="NXP69" s="96"/>
      <c r="NXQ69" s="96"/>
      <c r="NXR69" s="96"/>
      <c r="NXS69" s="96"/>
      <c r="NXT69" s="96"/>
      <c r="NXU69" s="96"/>
      <c r="NXV69" s="96"/>
      <c r="NXW69" s="96"/>
      <c r="NXX69" s="96"/>
      <c r="NXY69" s="96"/>
      <c r="NXZ69" s="96"/>
      <c r="NYA69" s="96"/>
      <c r="NYB69" s="96"/>
      <c r="NYC69" s="96"/>
      <c r="NYD69" s="96"/>
      <c r="NYE69" s="96"/>
      <c r="NYF69" s="96"/>
      <c r="NYG69" s="96"/>
      <c r="NYH69" s="96"/>
      <c r="NYI69" s="96"/>
      <c r="NYJ69" s="96"/>
      <c r="NYK69" s="96"/>
      <c r="NYL69" s="96"/>
      <c r="NYM69" s="96"/>
      <c r="NYN69" s="96"/>
      <c r="NYO69" s="96"/>
      <c r="NYP69" s="96"/>
      <c r="NYQ69" s="96"/>
      <c r="NYR69" s="96"/>
      <c r="NYS69" s="96"/>
      <c r="NYT69" s="96"/>
      <c r="NYU69" s="96"/>
      <c r="NYV69" s="96"/>
      <c r="NYW69" s="96"/>
      <c r="NYX69" s="96"/>
      <c r="NYY69" s="96"/>
      <c r="NYZ69" s="96"/>
      <c r="NZA69" s="96"/>
      <c r="NZB69" s="96"/>
      <c r="NZC69" s="96"/>
      <c r="NZD69" s="96"/>
      <c r="NZE69" s="96"/>
      <c r="NZF69" s="96"/>
      <c r="NZG69" s="96"/>
      <c r="NZH69" s="96"/>
      <c r="NZI69" s="96"/>
      <c r="NZJ69" s="96"/>
      <c r="NZK69" s="96"/>
      <c r="NZL69" s="96"/>
      <c r="NZM69" s="96"/>
      <c r="NZN69" s="96"/>
      <c r="NZO69" s="96"/>
      <c r="NZP69" s="96"/>
      <c r="NZQ69" s="96"/>
      <c r="NZR69" s="96"/>
      <c r="NZS69" s="96"/>
      <c r="NZT69" s="96"/>
      <c r="NZU69" s="96"/>
      <c r="NZV69" s="96"/>
      <c r="NZW69" s="96"/>
      <c r="NZX69" s="96"/>
      <c r="NZY69" s="96"/>
      <c r="NZZ69" s="96"/>
      <c r="OAA69" s="96"/>
      <c r="OAB69" s="96"/>
      <c r="OAC69" s="96"/>
      <c r="OAD69" s="96"/>
      <c r="OAE69" s="96"/>
      <c r="OAF69" s="96"/>
      <c r="OAG69" s="96"/>
      <c r="OAH69" s="96"/>
      <c r="OAI69" s="96"/>
      <c r="OAJ69" s="96"/>
      <c r="OAK69" s="96"/>
      <c r="OAL69" s="96"/>
      <c r="OAM69" s="96"/>
      <c r="OAN69" s="96"/>
      <c r="OAO69" s="96"/>
      <c r="OAP69" s="96"/>
      <c r="OAQ69" s="96"/>
      <c r="OAR69" s="96"/>
      <c r="OAS69" s="96"/>
      <c r="OAT69" s="96"/>
      <c r="OAU69" s="96"/>
      <c r="OAV69" s="96"/>
      <c r="OAW69" s="96"/>
      <c r="OAX69" s="96"/>
      <c r="OAY69" s="96"/>
      <c r="OAZ69" s="96"/>
      <c r="OBA69" s="96"/>
      <c r="OBB69" s="96"/>
      <c r="OBC69" s="96"/>
      <c r="OBD69" s="96"/>
      <c r="OBE69" s="96"/>
      <c r="OBF69" s="96"/>
      <c r="OBG69" s="96"/>
      <c r="OBH69" s="96"/>
      <c r="OBI69" s="96"/>
      <c r="OBJ69" s="96"/>
      <c r="OBK69" s="96"/>
      <c r="OBL69" s="96"/>
      <c r="OBM69" s="96"/>
      <c r="OBN69" s="96"/>
      <c r="OBO69" s="96"/>
      <c r="OBP69" s="96"/>
      <c r="OBQ69" s="96"/>
      <c r="OBR69" s="96"/>
      <c r="OBS69" s="96"/>
      <c r="OBT69" s="96"/>
      <c r="OBU69" s="96"/>
      <c r="OBV69" s="96"/>
      <c r="OBW69" s="96"/>
      <c r="OBX69" s="96"/>
      <c r="OBY69" s="96"/>
      <c r="OBZ69" s="96"/>
      <c r="OCA69" s="96"/>
      <c r="OCB69" s="96"/>
      <c r="OCC69" s="96"/>
      <c r="OCD69" s="96"/>
      <c r="OCE69" s="96"/>
      <c r="OCF69" s="96"/>
      <c r="OCG69" s="96"/>
      <c r="OCH69" s="96"/>
      <c r="OCI69" s="96"/>
      <c r="OCJ69" s="96"/>
      <c r="OCK69" s="96"/>
      <c r="OCL69" s="96"/>
      <c r="OCM69" s="96"/>
      <c r="OCN69" s="96"/>
      <c r="OCO69" s="96"/>
      <c r="OCP69" s="96"/>
      <c r="OCQ69" s="96"/>
      <c r="OCR69" s="96"/>
      <c r="OCS69" s="96"/>
      <c r="OCT69" s="96"/>
      <c r="OCU69" s="96"/>
      <c r="OCV69" s="96"/>
      <c r="OCW69" s="96"/>
      <c r="OCX69" s="96"/>
      <c r="OCY69" s="96"/>
      <c r="OCZ69" s="96"/>
      <c r="ODA69" s="96"/>
      <c r="ODB69" s="96"/>
      <c r="ODC69" s="96"/>
      <c r="ODD69" s="96"/>
      <c r="ODE69" s="96"/>
      <c r="ODF69" s="96"/>
      <c r="ODG69" s="96"/>
      <c r="ODH69" s="96"/>
      <c r="ODI69" s="96"/>
      <c r="ODJ69" s="96"/>
      <c r="ODK69" s="96"/>
      <c r="ODL69" s="96"/>
      <c r="ODM69" s="96"/>
      <c r="ODN69" s="96"/>
      <c r="ODO69" s="96"/>
      <c r="ODP69" s="96"/>
      <c r="ODQ69" s="96"/>
      <c r="ODR69" s="96"/>
      <c r="ODS69" s="96"/>
      <c r="ODT69" s="96"/>
      <c r="ODU69" s="96"/>
      <c r="ODV69" s="96"/>
      <c r="ODW69" s="96"/>
      <c r="ODX69" s="96"/>
      <c r="ODY69" s="96"/>
      <c r="ODZ69" s="96"/>
      <c r="OEA69" s="96"/>
      <c r="OEB69" s="96"/>
      <c r="OEC69" s="96"/>
      <c r="OED69" s="96"/>
      <c r="OEE69" s="96"/>
      <c r="OEF69" s="96"/>
      <c r="OEG69" s="96"/>
      <c r="OEH69" s="96"/>
      <c r="OEI69" s="96"/>
      <c r="OEJ69" s="96"/>
      <c r="OEK69" s="96"/>
      <c r="OEL69" s="96"/>
      <c r="OEM69" s="96"/>
      <c r="OEN69" s="96"/>
      <c r="OEO69" s="96"/>
      <c r="OEP69" s="96"/>
      <c r="OEQ69" s="96"/>
      <c r="OER69" s="96"/>
      <c r="OES69" s="96"/>
      <c r="OET69" s="96"/>
      <c r="OEU69" s="96"/>
      <c r="OEV69" s="96"/>
      <c r="OEW69" s="96"/>
      <c r="OEX69" s="96"/>
      <c r="OEY69" s="96"/>
      <c r="OEZ69" s="96"/>
      <c r="OFA69" s="96"/>
      <c r="OFB69" s="96"/>
      <c r="OFC69" s="96"/>
      <c r="OFD69" s="96"/>
      <c r="OFE69" s="96"/>
      <c r="OFF69" s="96"/>
      <c r="OFG69" s="96"/>
      <c r="OFH69" s="96"/>
      <c r="OFI69" s="96"/>
      <c r="OFJ69" s="96"/>
      <c r="OFK69" s="96"/>
      <c r="OFL69" s="96"/>
      <c r="OFM69" s="96"/>
      <c r="OFN69" s="96"/>
      <c r="OFO69" s="96"/>
      <c r="OFP69" s="96"/>
      <c r="OFQ69" s="96"/>
      <c r="OFR69" s="96"/>
      <c r="OFS69" s="96"/>
      <c r="OFT69" s="96"/>
      <c r="OFU69" s="96"/>
      <c r="OFV69" s="96"/>
      <c r="OFW69" s="96"/>
      <c r="OFX69" s="96"/>
      <c r="OFY69" s="96"/>
      <c r="OFZ69" s="96"/>
      <c r="OGA69" s="96"/>
      <c r="OGB69" s="96"/>
      <c r="OGC69" s="96"/>
      <c r="OGD69" s="96"/>
      <c r="OGE69" s="96"/>
      <c r="OGF69" s="96"/>
      <c r="OGG69" s="96"/>
      <c r="OGH69" s="96"/>
      <c r="OGI69" s="96"/>
      <c r="OGJ69" s="96"/>
      <c r="OGK69" s="96"/>
      <c r="OGL69" s="96"/>
      <c r="OGM69" s="96"/>
      <c r="OGN69" s="96"/>
      <c r="OGO69" s="96"/>
      <c r="OGP69" s="96"/>
      <c r="OGQ69" s="96"/>
      <c r="OGR69" s="96"/>
      <c r="OGS69" s="96"/>
      <c r="OGT69" s="96"/>
      <c r="OGU69" s="96"/>
      <c r="OGV69" s="96"/>
      <c r="OGW69" s="96"/>
      <c r="OGX69" s="96"/>
      <c r="OGY69" s="96"/>
      <c r="OGZ69" s="96"/>
      <c r="OHA69" s="96"/>
      <c r="OHB69" s="96"/>
      <c r="OHC69" s="96"/>
      <c r="OHD69" s="96"/>
      <c r="OHE69" s="96"/>
      <c r="OHF69" s="96"/>
      <c r="OHG69" s="96"/>
      <c r="OHH69" s="96"/>
      <c r="OHI69" s="96"/>
      <c r="OHJ69" s="96"/>
      <c r="OHK69" s="96"/>
      <c r="OHL69" s="96"/>
      <c r="OHM69" s="96"/>
      <c r="OHN69" s="96"/>
      <c r="OHO69" s="96"/>
      <c r="OHP69" s="96"/>
      <c r="OHQ69" s="96"/>
      <c r="OHR69" s="96"/>
      <c r="OHS69" s="96"/>
      <c r="OHT69" s="96"/>
      <c r="OHU69" s="96"/>
      <c r="OHV69" s="96"/>
      <c r="OHW69" s="96"/>
      <c r="OHX69" s="96"/>
      <c r="OHY69" s="96"/>
      <c r="OHZ69" s="96"/>
      <c r="OIA69" s="96"/>
      <c r="OIB69" s="96"/>
      <c r="OIC69" s="96"/>
      <c r="OID69" s="96"/>
      <c r="OIE69" s="96"/>
      <c r="OIF69" s="96"/>
      <c r="OIG69" s="96"/>
      <c r="OIH69" s="96"/>
      <c r="OII69" s="96"/>
      <c r="OIJ69" s="96"/>
      <c r="OIK69" s="96"/>
      <c r="OIL69" s="96"/>
      <c r="OIM69" s="96"/>
      <c r="OIN69" s="96"/>
      <c r="OIO69" s="96"/>
      <c r="OIP69" s="96"/>
      <c r="OIQ69" s="96"/>
      <c r="OIR69" s="96"/>
      <c r="OIS69" s="96"/>
      <c r="OIT69" s="96"/>
      <c r="OIU69" s="96"/>
      <c r="OIV69" s="96"/>
      <c r="OIW69" s="96"/>
      <c r="OIX69" s="96"/>
      <c r="OIY69" s="96"/>
      <c r="OIZ69" s="96"/>
      <c r="OJA69" s="96"/>
      <c r="OJB69" s="96"/>
      <c r="OJC69" s="96"/>
      <c r="OJD69" s="96"/>
      <c r="OJE69" s="96"/>
      <c r="OJF69" s="96"/>
      <c r="OJG69" s="96"/>
      <c r="OJH69" s="96"/>
      <c r="OJI69" s="96"/>
      <c r="OJJ69" s="96"/>
      <c r="OJK69" s="96"/>
      <c r="OJL69" s="96"/>
      <c r="OJM69" s="96"/>
      <c r="OJN69" s="96"/>
      <c r="OJO69" s="96"/>
      <c r="OJP69" s="96"/>
      <c r="OJQ69" s="96"/>
      <c r="OJR69" s="96"/>
      <c r="OJS69" s="96"/>
      <c r="OJT69" s="96"/>
      <c r="OJU69" s="96"/>
      <c r="OJV69" s="96"/>
      <c r="OJW69" s="96"/>
      <c r="OJX69" s="96"/>
      <c r="OJY69" s="96"/>
      <c r="OJZ69" s="96"/>
      <c r="OKA69" s="96"/>
      <c r="OKB69" s="96"/>
      <c r="OKC69" s="96"/>
      <c r="OKD69" s="96"/>
      <c r="OKE69" s="96"/>
      <c r="OKF69" s="96"/>
      <c r="OKG69" s="96"/>
      <c r="OKH69" s="96"/>
      <c r="OKI69" s="96"/>
      <c r="OKJ69" s="96"/>
      <c r="OKK69" s="96"/>
      <c r="OKL69" s="96"/>
      <c r="OKM69" s="96"/>
      <c r="OKN69" s="96"/>
      <c r="OKO69" s="96"/>
      <c r="OKP69" s="96"/>
      <c r="OKQ69" s="96"/>
      <c r="OKR69" s="96"/>
      <c r="OKS69" s="96"/>
      <c r="OKT69" s="96"/>
      <c r="OKU69" s="96"/>
      <c r="OKV69" s="96"/>
      <c r="OKW69" s="96"/>
      <c r="OKX69" s="96"/>
      <c r="OKY69" s="96"/>
      <c r="OKZ69" s="96"/>
      <c r="OLA69" s="96"/>
      <c r="OLB69" s="96"/>
      <c r="OLC69" s="96"/>
      <c r="OLD69" s="96"/>
      <c r="OLE69" s="96"/>
      <c r="OLF69" s="96"/>
      <c r="OLG69" s="96"/>
      <c r="OLH69" s="96"/>
      <c r="OLI69" s="96"/>
      <c r="OLJ69" s="96"/>
      <c r="OLK69" s="96"/>
      <c r="OLL69" s="96"/>
      <c r="OLM69" s="96"/>
      <c r="OLN69" s="96"/>
      <c r="OLO69" s="96"/>
      <c r="OLP69" s="96"/>
      <c r="OLQ69" s="96"/>
      <c r="OLR69" s="96"/>
      <c r="OLS69" s="96"/>
      <c r="OLT69" s="96"/>
      <c r="OLU69" s="96"/>
      <c r="OLV69" s="96"/>
      <c r="OLW69" s="96"/>
      <c r="OLX69" s="96"/>
      <c r="OLY69" s="96"/>
      <c r="OLZ69" s="96"/>
      <c r="OMA69" s="96"/>
      <c r="OMB69" s="96"/>
      <c r="OMC69" s="96"/>
      <c r="OMD69" s="96"/>
      <c r="OME69" s="96"/>
      <c r="OMF69" s="96"/>
      <c r="OMG69" s="96"/>
      <c r="OMH69" s="96"/>
      <c r="OMI69" s="96"/>
      <c r="OMJ69" s="96"/>
      <c r="OMK69" s="96"/>
      <c r="OML69" s="96"/>
      <c r="OMM69" s="96"/>
      <c r="OMN69" s="96"/>
      <c r="OMO69" s="96"/>
      <c r="OMP69" s="96"/>
      <c r="OMQ69" s="96"/>
      <c r="OMR69" s="96"/>
      <c r="OMS69" s="96"/>
      <c r="OMT69" s="96"/>
      <c r="OMU69" s="96"/>
      <c r="OMV69" s="96"/>
      <c r="OMW69" s="96"/>
      <c r="OMX69" s="96"/>
      <c r="OMY69" s="96"/>
      <c r="OMZ69" s="96"/>
      <c r="ONA69" s="96"/>
      <c r="ONB69" s="96"/>
      <c r="ONC69" s="96"/>
      <c r="OND69" s="96"/>
      <c r="ONE69" s="96"/>
      <c r="ONF69" s="96"/>
      <c r="ONG69" s="96"/>
      <c r="ONH69" s="96"/>
      <c r="ONI69" s="96"/>
      <c r="ONJ69" s="96"/>
      <c r="ONK69" s="96"/>
      <c r="ONL69" s="96"/>
      <c r="ONM69" s="96"/>
      <c r="ONN69" s="96"/>
      <c r="ONO69" s="96"/>
      <c r="ONP69" s="96"/>
      <c r="ONQ69" s="96"/>
      <c r="ONR69" s="96"/>
      <c r="ONS69" s="96"/>
      <c r="ONT69" s="96"/>
      <c r="ONU69" s="96"/>
      <c r="ONV69" s="96"/>
      <c r="ONW69" s="96"/>
      <c r="ONX69" s="96"/>
      <c r="ONY69" s="96"/>
      <c r="ONZ69" s="96"/>
      <c r="OOA69" s="96"/>
      <c r="OOB69" s="96"/>
      <c r="OOC69" s="96"/>
      <c r="OOD69" s="96"/>
      <c r="OOE69" s="96"/>
      <c r="OOF69" s="96"/>
      <c r="OOG69" s="96"/>
      <c r="OOH69" s="96"/>
      <c r="OOI69" s="96"/>
      <c r="OOJ69" s="96"/>
      <c r="OOK69" s="96"/>
      <c r="OOL69" s="96"/>
      <c r="OOM69" s="96"/>
      <c r="OON69" s="96"/>
      <c r="OOO69" s="96"/>
      <c r="OOP69" s="96"/>
      <c r="OOQ69" s="96"/>
      <c r="OOR69" s="96"/>
      <c r="OOS69" s="96"/>
      <c r="OOT69" s="96"/>
      <c r="OOU69" s="96"/>
      <c r="OOV69" s="96"/>
      <c r="OOW69" s="96"/>
      <c r="OOX69" s="96"/>
      <c r="OOY69" s="96"/>
      <c r="OOZ69" s="96"/>
      <c r="OPA69" s="96"/>
      <c r="OPB69" s="96"/>
      <c r="OPC69" s="96"/>
      <c r="OPD69" s="96"/>
      <c r="OPE69" s="96"/>
      <c r="OPF69" s="96"/>
      <c r="OPG69" s="96"/>
      <c r="OPH69" s="96"/>
      <c r="OPI69" s="96"/>
      <c r="OPJ69" s="96"/>
      <c r="OPK69" s="96"/>
      <c r="OPL69" s="96"/>
      <c r="OPM69" s="96"/>
      <c r="OPN69" s="96"/>
      <c r="OPO69" s="96"/>
      <c r="OPP69" s="96"/>
      <c r="OPQ69" s="96"/>
      <c r="OPR69" s="96"/>
      <c r="OPS69" s="96"/>
      <c r="OPT69" s="96"/>
      <c r="OPU69" s="96"/>
      <c r="OPV69" s="96"/>
      <c r="OPW69" s="96"/>
      <c r="OPX69" s="96"/>
      <c r="OPY69" s="96"/>
      <c r="OPZ69" s="96"/>
      <c r="OQA69" s="96"/>
      <c r="OQB69" s="96"/>
      <c r="OQC69" s="96"/>
      <c r="OQD69" s="96"/>
      <c r="OQE69" s="96"/>
      <c r="OQF69" s="96"/>
      <c r="OQG69" s="96"/>
      <c r="OQH69" s="96"/>
      <c r="OQI69" s="96"/>
      <c r="OQJ69" s="96"/>
      <c r="OQK69" s="96"/>
      <c r="OQL69" s="96"/>
      <c r="OQM69" s="96"/>
      <c r="OQN69" s="96"/>
      <c r="OQO69" s="96"/>
      <c r="OQP69" s="96"/>
      <c r="OQQ69" s="96"/>
      <c r="OQR69" s="96"/>
      <c r="OQS69" s="96"/>
      <c r="OQT69" s="96"/>
      <c r="OQU69" s="96"/>
      <c r="OQV69" s="96"/>
      <c r="OQW69" s="96"/>
      <c r="OQX69" s="96"/>
      <c r="OQY69" s="96"/>
      <c r="OQZ69" s="96"/>
      <c r="ORA69" s="96"/>
      <c r="ORB69" s="96"/>
      <c r="ORC69" s="96"/>
      <c r="ORD69" s="96"/>
      <c r="ORE69" s="96"/>
      <c r="ORF69" s="96"/>
      <c r="ORG69" s="96"/>
      <c r="ORH69" s="96"/>
      <c r="ORI69" s="96"/>
      <c r="ORJ69" s="96"/>
      <c r="ORK69" s="96"/>
      <c r="ORL69" s="96"/>
      <c r="ORM69" s="96"/>
      <c r="ORN69" s="96"/>
      <c r="ORO69" s="96"/>
      <c r="ORP69" s="96"/>
      <c r="ORQ69" s="96"/>
      <c r="ORR69" s="96"/>
      <c r="ORS69" s="96"/>
      <c r="ORT69" s="96"/>
      <c r="ORU69" s="96"/>
      <c r="ORV69" s="96"/>
      <c r="ORW69" s="96"/>
      <c r="ORX69" s="96"/>
      <c r="ORY69" s="96"/>
      <c r="ORZ69" s="96"/>
      <c r="OSA69" s="96"/>
      <c r="OSB69" s="96"/>
      <c r="OSC69" s="96"/>
      <c r="OSD69" s="96"/>
      <c r="OSE69" s="96"/>
      <c r="OSF69" s="96"/>
      <c r="OSG69" s="96"/>
      <c r="OSH69" s="96"/>
      <c r="OSI69" s="96"/>
      <c r="OSJ69" s="96"/>
      <c r="OSK69" s="96"/>
      <c r="OSL69" s="96"/>
      <c r="OSM69" s="96"/>
      <c r="OSN69" s="96"/>
      <c r="OSO69" s="96"/>
      <c r="OSP69" s="96"/>
      <c r="OSQ69" s="96"/>
      <c r="OSR69" s="96"/>
      <c r="OSS69" s="96"/>
      <c r="OST69" s="96"/>
      <c r="OSU69" s="96"/>
      <c r="OSV69" s="96"/>
      <c r="OSW69" s="96"/>
      <c r="OSX69" s="96"/>
      <c r="OSY69" s="96"/>
      <c r="OSZ69" s="96"/>
      <c r="OTA69" s="96"/>
      <c r="OTB69" s="96"/>
      <c r="OTC69" s="96"/>
      <c r="OTD69" s="96"/>
      <c r="OTE69" s="96"/>
      <c r="OTF69" s="96"/>
      <c r="OTG69" s="96"/>
      <c r="OTH69" s="96"/>
      <c r="OTI69" s="96"/>
      <c r="OTJ69" s="96"/>
      <c r="OTK69" s="96"/>
      <c r="OTL69" s="96"/>
      <c r="OTM69" s="96"/>
      <c r="OTN69" s="96"/>
      <c r="OTO69" s="96"/>
      <c r="OTP69" s="96"/>
      <c r="OTQ69" s="96"/>
      <c r="OTR69" s="96"/>
      <c r="OTS69" s="96"/>
      <c r="OTT69" s="96"/>
      <c r="OTU69" s="96"/>
      <c r="OTV69" s="96"/>
      <c r="OTW69" s="96"/>
      <c r="OTX69" s="96"/>
      <c r="OTY69" s="96"/>
      <c r="OTZ69" s="96"/>
      <c r="OUA69" s="96"/>
      <c r="OUB69" s="96"/>
      <c r="OUC69" s="96"/>
      <c r="OUD69" s="96"/>
      <c r="OUE69" s="96"/>
      <c r="OUF69" s="96"/>
      <c r="OUG69" s="96"/>
      <c r="OUH69" s="96"/>
      <c r="OUI69" s="96"/>
      <c r="OUJ69" s="96"/>
      <c r="OUK69" s="96"/>
      <c r="OUL69" s="96"/>
      <c r="OUM69" s="96"/>
      <c r="OUN69" s="96"/>
      <c r="OUO69" s="96"/>
      <c r="OUP69" s="96"/>
      <c r="OUQ69" s="96"/>
      <c r="OUR69" s="96"/>
      <c r="OUS69" s="96"/>
      <c r="OUT69" s="96"/>
      <c r="OUU69" s="96"/>
      <c r="OUV69" s="96"/>
      <c r="OUW69" s="96"/>
      <c r="OUX69" s="96"/>
      <c r="OUY69" s="96"/>
      <c r="OUZ69" s="96"/>
      <c r="OVA69" s="96"/>
      <c r="OVB69" s="96"/>
      <c r="OVC69" s="96"/>
      <c r="OVD69" s="96"/>
      <c r="OVE69" s="96"/>
      <c r="OVF69" s="96"/>
      <c r="OVG69" s="96"/>
      <c r="OVH69" s="96"/>
      <c r="OVI69" s="96"/>
      <c r="OVJ69" s="96"/>
      <c r="OVK69" s="96"/>
      <c r="OVL69" s="96"/>
      <c r="OVM69" s="96"/>
      <c r="OVN69" s="96"/>
      <c r="OVO69" s="96"/>
      <c r="OVP69" s="96"/>
      <c r="OVQ69" s="96"/>
      <c r="OVR69" s="96"/>
      <c r="OVS69" s="96"/>
      <c r="OVT69" s="96"/>
      <c r="OVU69" s="96"/>
      <c r="OVV69" s="96"/>
      <c r="OVW69" s="96"/>
      <c r="OVX69" s="96"/>
      <c r="OVY69" s="96"/>
      <c r="OVZ69" s="96"/>
      <c r="OWA69" s="96"/>
      <c r="OWB69" s="96"/>
      <c r="OWC69" s="96"/>
      <c r="OWD69" s="96"/>
      <c r="OWE69" s="96"/>
      <c r="OWF69" s="96"/>
      <c r="OWG69" s="96"/>
      <c r="OWH69" s="96"/>
      <c r="OWI69" s="96"/>
      <c r="OWJ69" s="96"/>
      <c r="OWK69" s="96"/>
      <c r="OWL69" s="96"/>
      <c r="OWM69" s="96"/>
      <c r="OWN69" s="96"/>
      <c r="OWO69" s="96"/>
      <c r="OWP69" s="96"/>
      <c r="OWQ69" s="96"/>
      <c r="OWR69" s="96"/>
      <c r="OWS69" s="96"/>
      <c r="OWT69" s="96"/>
      <c r="OWU69" s="96"/>
      <c r="OWV69" s="96"/>
      <c r="OWW69" s="96"/>
      <c r="OWX69" s="96"/>
      <c r="OWY69" s="96"/>
      <c r="OWZ69" s="96"/>
      <c r="OXA69" s="96"/>
      <c r="OXB69" s="96"/>
      <c r="OXC69" s="96"/>
      <c r="OXD69" s="96"/>
      <c r="OXE69" s="96"/>
      <c r="OXF69" s="96"/>
      <c r="OXG69" s="96"/>
      <c r="OXH69" s="96"/>
      <c r="OXI69" s="96"/>
      <c r="OXJ69" s="96"/>
      <c r="OXK69" s="96"/>
      <c r="OXL69" s="96"/>
      <c r="OXM69" s="96"/>
      <c r="OXN69" s="96"/>
      <c r="OXO69" s="96"/>
      <c r="OXP69" s="96"/>
      <c r="OXQ69" s="96"/>
      <c r="OXR69" s="96"/>
      <c r="OXS69" s="96"/>
      <c r="OXT69" s="96"/>
      <c r="OXU69" s="96"/>
      <c r="OXV69" s="96"/>
      <c r="OXW69" s="96"/>
      <c r="OXX69" s="96"/>
      <c r="OXY69" s="96"/>
      <c r="OXZ69" s="96"/>
      <c r="OYA69" s="96"/>
      <c r="OYB69" s="96"/>
      <c r="OYC69" s="96"/>
      <c r="OYD69" s="96"/>
      <c r="OYE69" s="96"/>
      <c r="OYF69" s="96"/>
      <c r="OYG69" s="96"/>
      <c r="OYH69" s="96"/>
      <c r="OYI69" s="96"/>
      <c r="OYJ69" s="96"/>
      <c r="OYK69" s="96"/>
      <c r="OYL69" s="96"/>
      <c r="OYM69" s="96"/>
      <c r="OYN69" s="96"/>
      <c r="OYO69" s="96"/>
      <c r="OYP69" s="96"/>
      <c r="OYQ69" s="96"/>
      <c r="OYR69" s="96"/>
      <c r="OYS69" s="96"/>
      <c r="OYT69" s="96"/>
      <c r="OYU69" s="96"/>
      <c r="OYV69" s="96"/>
      <c r="OYW69" s="96"/>
      <c r="OYX69" s="96"/>
      <c r="OYY69" s="96"/>
      <c r="OYZ69" s="96"/>
      <c r="OZA69" s="96"/>
      <c r="OZB69" s="96"/>
      <c r="OZC69" s="96"/>
      <c r="OZD69" s="96"/>
      <c r="OZE69" s="96"/>
      <c r="OZF69" s="96"/>
      <c r="OZG69" s="96"/>
      <c r="OZH69" s="96"/>
      <c r="OZI69" s="96"/>
      <c r="OZJ69" s="96"/>
      <c r="OZK69" s="96"/>
      <c r="OZL69" s="96"/>
      <c r="OZM69" s="96"/>
      <c r="OZN69" s="96"/>
      <c r="OZO69" s="96"/>
      <c r="OZP69" s="96"/>
      <c r="OZQ69" s="96"/>
      <c r="OZR69" s="96"/>
      <c r="OZS69" s="96"/>
      <c r="OZT69" s="96"/>
      <c r="OZU69" s="96"/>
      <c r="OZV69" s="96"/>
      <c r="OZW69" s="96"/>
      <c r="OZX69" s="96"/>
      <c r="OZY69" s="96"/>
      <c r="OZZ69" s="96"/>
      <c r="PAA69" s="96"/>
      <c r="PAB69" s="96"/>
      <c r="PAC69" s="96"/>
      <c r="PAD69" s="96"/>
      <c r="PAE69" s="96"/>
      <c r="PAF69" s="96"/>
      <c r="PAG69" s="96"/>
      <c r="PAH69" s="96"/>
      <c r="PAI69" s="96"/>
      <c r="PAJ69" s="96"/>
      <c r="PAK69" s="96"/>
      <c r="PAL69" s="96"/>
      <c r="PAM69" s="96"/>
      <c r="PAN69" s="96"/>
      <c r="PAO69" s="96"/>
      <c r="PAP69" s="96"/>
      <c r="PAQ69" s="96"/>
      <c r="PAR69" s="96"/>
      <c r="PAS69" s="96"/>
      <c r="PAT69" s="96"/>
      <c r="PAU69" s="96"/>
      <c r="PAV69" s="96"/>
      <c r="PAW69" s="96"/>
      <c r="PAX69" s="96"/>
      <c r="PAY69" s="96"/>
      <c r="PAZ69" s="96"/>
      <c r="PBA69" s="96"/>
      <c r="PBB69" s="96"/>
      <c r="PBC69" s="96"/>
      <c r="PBD69" s="96"/>
      <c r="PBE69" s="96"/>
      <c r="PBF69" s="96"/>
      <c r="PBG69" s="96"/>
      <c r="PBH69" s="96"/>
      <c r="PBI69" s="96"/>
      <c r="PBJ69" s="96"/>
      <c r="PBK69" s="96"/>
      <c r="PBL69" s="96"/>
      <c r="PBM69" s="96"/>
      <c r="PBN69" s="96"/>
      <c r="PBO69" s="96"/>
      <c r="PBP69" s="96"/>
      <c r="PBQ69" s="96"/>
      <c r="PBR69" s="96"/>
      <c r="PBS69" s="96"/>
      <c r="PBT69" s="96"/>
      <c r="PBU69" s="96"/>
      <c r="PBV69" s="96"/>
      <c r="PBW69" s="96"/>
      <c r="PBX69" s="96"/>
      <c r="PBY69" s="96"/>
      <c r="PBZ69" s="96"/>
      <c r="PCA69" s="96"/>
      <c r="PCB69" s="96"/>
      <c r="PCC69" s="96"/>
      <c r="PCD69" s="96"/>
      <c r="PCE69" s="96"/>
      <c r="PCF69" s="96"/>
      <c r="PCG69" s="96"/>
      <c r="PCH69" s="96"/>
      <c r="PCI69" s="96"/>
      <c r="PCJ69" s="96"/>
      <c r="PCK69" s="96"/>
      <c r="PCL69" s="96"/>
      <c r="PCM69" s="96"/>
      <c r="PCN69" s="96"/>
      <c r="PCO69" s="96"/>
      <c r="PCP69" s="96"/>
      <c r="PCQ69" s="96"/>
      <c r="PCR69" s="96"/>
      <c r="PCS69" s="96"/>
      <c r="PCT69" s="96"/>
      <c r="PCU69" s="96"/>
      <c r="PCV69" s="96"/>
      <c r="PCW69" s="96"/>
      <c r="PCX69" s="96"/>
      <c r="PCY69" s="96"/>
      <c r="PCZ69" s="96"/>
      <c r="PDA69" s="96"/>
      <c r="PDB69" s="96"/>
      <c r="PDC69" s="96"/>
      <c r="PDD69" s="96"/>
      <c r="PDE69" s="96"/>
      <c r="PDF69" s="96"/>
      <c r="PDG69" s="96"/>
      <c r="PDH69" s="96"/>
      <c r="PDI69" s="96"/>
      <c r="PDJ69" s="96"/>
      <c r="PDK69" s="96"/>
      <c r="PDL69" s="96"/>
      <c r="PDM69" s="96"/>
      <c r="PDN69" s="96"/>
      <c r="PDO69" s="96"/>
      <c r="PDP69" s="96"/>
      <c r="PDQ69" s="96"/>
      <c r="PDR69" s="96"/>
      <c r="PDS69" s="96"/>
      <c r="PDT69" s="96"/>
      <c r="PDU69" s="96"/>
      <c r="PDV69" s="96"/>
      <c r="PDW69" s="96"/>
      <c r="PDX69" s="96"/>
      <c r="PDY69" s="96"/>
      <c r="PDZ69" s="96"/>
      <c r="PEA69" s="96"/>
      <c r="PEB69" s="96"/>
      <c r="PEC69" s="96"/>
      <c r="PED69" s="96"/>
      <c r="PEE69" s="96"/>
      <c r="PEF69" s="96"/>
      <c r="PEG69" s="96"/>
      <c r="PEH69" s="96"/>
      <c r="PEI69" s="96"/>
      <c r="PEJ69" s="96"/>
      <c r="PEK69" s="96"/>
      <c r="PEL69" s="96"/>
      <c r="PEM69" s="96"/>
      <c r="PEN69" s="96"/>
      <c r="PEO69" s="96"/>
      <c r="PEP69" s="96"/>
      <c r="PEQ69" s="96"/>
      <c r="PER69" s="96"/>
      <c r="PES69" s="96"/>
      <c r="PET69" s="96"/>
      <c r="PEU69" s="96"/>
      <c r="PEV69" s="96"/>
      <c r="PEW69" s="96"/>
      <c r="PEX69" s="96"/>
      <c r="PEY69" s="96"/>
      <c r="PEZ69" s="96"/>
      <c r="PFA69" s="96"/>
      <c r="PFB69" s="96"/>
      <c r="PFC69" s="96"/>
      <c r="PFD69" s="96"/>
      <c r="PFE69" s="96"/>
      <c r="PFF69" s="96"/>
      <c r="PFG69" s="96"/>
      <c r="PFH69" s="96"/>
      <c r="PFI69" s="96"/>
      <c r="PFJ69" s="96"/>
      <c r="PFK69" s="96"/>
      <c r="PFL69" s="96"/>
      <c r="PFM69" s="96"/>
      <c r="PFN69" s="96"/>
      <c r="PFO69" s="96"/>
      <c r="PFP69" s="96"/>
      <c r="PFQ69" s="96"/>
      <c r="PFR69" s="96"/>
      <c r="PFS69" s="96"/>
      <c r="PFT69" s="96"/>
      <c r="PFU69" s="96"/>
      <c r="PFV69" s="96"/>
      <c r="PFW69" s="96"/>
      <c r="PFX69" s="96"/>
      <c r="PFY69" s="96"/>
      <c r="PFZ69" s="96"/>
      <c r="PGA69" s="96"/>
      <c r="PGB69" s="96"/>
      <c r="PGC69" s="96"/>
      <c r="PGD69" s="96"/>
      <c r="PGE69" s="96"/>
      <c r="PGF69" s="96"/>
      <c r="PGG69" s="96"/>
      <c r="PGH69" s="96"/>
      <c r="PGI69" s="96"/>
      <c r="PGJ69" s="96"/>
      <c r="PGK69" s="96"/>
      <c r="PGL69" s="96"/>
      <c r="PGM69" s="96"/>
      <c r="PGN69" s="96"/>
      <c r="PGO69" s="96"/>
      <c r="PGP69" s="96"/>
      <c r="PGQ69" s="96"/>
      <c r="PGR69" s="96"/>
      <c r="PGS69" s="96"/>
      <c r="PGT69" s="96"/>
      <c r="PGU69" s="96"/>
      <c r="PGV69" s="96"/>
      <c r="PGW69" s="96"/>
      <c r="PGX69" s="96"/>
      <c r="PGY69" s="96"/>
      <c r="PGZ69" s="96"/>
      <c r="PHA69" s="96"/>
      <c r="PHB69" s="96"/>
      <c r="PHC69" s="96"/>
      <c r="PHD69" s="96"/>
      <c r="PHE69" s="96"/>
      <c r="PHF69" s="96"/>
      <c r="PHG69" s="96"/>
      <c r="PHH69" s="96"/>
      <c r="PHI69" s="96"/>
      <c r="PHJ69" s="96"/>
      <c r="PHK69" s="96"/>
      <c r="PHL69" s="96"/>
      <c r="PHM69" s="96"/>
      <c r="PHN69" s="96"/>
      <c r="PHO69" s="96"/>
      <c r="PHP69" s="96"/>
      <c r="PHQ69" s="96"/>
      <c r="PHR69" s="96"/>
      <c r="PHS69" s="96"/>
      <c r="PHT69" s="96"/>
      <c r="PHU69" s="96"/>
      <c r="PHV69" s="96"/>
      <c r="PHW69" s="96"/>
      <c r="PHX69" s="96"/>
      <c r="PHY69" s="96"/>
      <c r="PHZ69" s="96"/>
      <c r="PIA69" s="96"/>
      <c r="PIB69" s="96"/>
      <c r="PIC69" s="96"/>
      <c r="PID69" s="96"/>
      <c r="PIE69" s="96"/>
      <c r="PIF69" s="96"/>
      <c r="PIG69" s="96"/>
      <c r="PIH69" s="96"/>
      <c r="PII69" s="96"/>
      <c r="PIJ69" s="96"/>
      <c r="PIK69" s="96"/>
      <c r="PIL69" s="96"/>
      <c r="PIM69" s="96"/>
      <c r="PIN69" s="96"/>
      <c r="PIO69" s="96"/>
      <c r="PIP69" s="96"/>
      <c r="PIQ69" s="96"/>
      <c r="PIR69" s="96"/>
      <c r="PIS69" s="96"/>
      <c r="PIT69" s="96"/>
      <c r="PIU69" s="96"/>
      <c r="PIV69" s="96"/>
      <c r="PIW69" s="96"/>
      <c r="PIX69" s="96"/>
      <c r="PIY69" s="96"/>
      <c r="PIZ69" s="96"/>
      <c r="PJA69" s="96"/>
      <c r="PJB69" s="96"/>
      <c r="PJC69" s="96"/>
      <c r="PJD69" s="96"/>
      <c r="PJE69" s="96"/>
      <c r="PJF69" s="96"/>
      <c r="PJG69" s="96"/>
      <c r="PJH69" s="96"/>
      <c r="PJI69" s="96"/>
      <c r="PJJ69" s="96"/>
      <c r="PJK69" s="96"/>
      <c r="PJL69" s="96"/>
      <c r="PJM69" s="96"/>
      <c r="PJN69" s="96"/>
      <c r="PJO69" s="96"/>
      <c r="PJP69" s="96"/>
      <c r="PJQ69" s="96"/>
      <c r="PJR69" s="96"/>
      <c r="PJS69" s="96"/>
      <c r="PJT69" s="96"/>
      <c r="PJU69" s="96"/>
      <c r="PJV69" s="96"/>
      <c r="PJW69" s="96"/>
      <c r="PJX69" s="96"/>
      <c r="PJY69" s="96"/>
      <c r="PJZ69" s="96"/>
      <c r="PKA69" s="96"/>
      <c r="PKB69" s="96"/>
      <c r="PKC69" s="96"/>
      <c r="PKD69" s="96"/>
      <c r="PKE69" s="96"/>
      <c r="PKF69" s="96"/>
      <c r="PKG69" s="96"/>
      <c r="PKH69" s="96"/>
      <c r="PKI69" s="96"/>
      <c r="PKJ69" s="96"/>
      <c r="PKK69" s="96"/>
      <c r="PKL69" s="96"/>
      <c r="PKM69" s="96"/>
      <c r="PKN69" s="96"/>
      <c r="PKO69" s="96"/>
      <c r="PKP69" s="96"/>
      <c r="PKQ69" s="96"/>
      <c r="PKR69" s="96"/>
      <c r="PKS69" s="96"/>
      <c r="PKT69" s="96"/>
      <c r="PKU69" s="96"/>
      <c r="PKV69" s="96"/>
      <c r="PKW69" s="96"/>
      <c r="PKX69" s="96"/>
      <c r="PKY69" s="96"/>
      <c r="PKZ69" s="96"/>
      <c r="PLA69" s="96"/>
      <c r="PLB69" s="96"/>
      <c r="PLC69" s="96"/>
      <c r="PLD69" s="96"/>
      <c r="PLE69" s="96"/>
      <c r="PLF69" s="96"/>
      <c r="PLG69" s="96"/>
      <c r="PLH69" s="96"/>
      <c r="PLI69" s="96"/>
      <c r="PLJ69" s="96"/>
      <c r="PLK69" s="96"/>
      <c r="PLL69" s="96"/>
      <c r="PLM69" s="96"/>
      <c r="PLN69" s="96"/>
      <c r="PLO69" s="96"/>
      <c r="PLP69" s="96"/>
      <c r="PLQ69" s="96"/>
      <c r="PLR69" s="96"/>
      <c r="PLS69" s="96"/>
      <c r="PLT69" s="96"/>
      <c r="PLU69" s="96"/>
      <c r="PLV69" s="96"/>
      <c r="PLW69" s="96"/>
      <c r="PLX69" s="96"/>
      <c r="PLY69" s="96"/>
      <c r="PLZ69" s="96"/>
      <c r="PMA69" s="96"/>
      <c r="PMB69" s="96"/>
      <c r="PMC69" s="96"/>
      <c r="PMD69" s="96"/>
      <c r="PME69" s="96"/>
      <c r="PMF69" s="96"/>
      <c r="PMG69" s="96"/>
      <c r="PMH69" s="96"/>
      <c r="PMI69" s="96"/>
      <c r="PMJ69" s="96"/>
      <c r="PMK69" s="96"/>
      <c r="PML69" s="96"/>
      <c r="PMM69" s="96"/>
      <c r="PMN69" s="96"/>
      <c r="PMO69" s="96"/>
      <c r="PMP69" s="96"/>
      <c r="PMQ69" s="96"/>
      <c r="PMR69" s="96"/>
      <c r="PMS69" s="96"/>
      <c r="PMT69" s="96"/>
      <c r="PMU69" s="96"/>
      <c r="PMV69" s="96"/>
      <c r="PMW69" s="96"/>
      <c r="PMX69" s="96"/>
      <c r="PMY69" s="96"/>
      <c r="PMZ69" s="96"/>
      <c r="PNA69" s="96"/>
      <c r="PNB69" s="96"/>
      <c r="PNC69" s="96"/>
      <c r="PND69" s="96"/>
      <c r="PNE69" s="96"/>
      <c r="PNF69" s="96"/>
      <c r="PNG69" s="96"/>
      <c r="PNH69" s="96"/>
      <c r="PNI69" s="96"/>
      <c r="PNJ69" s="96"/>
      <c r="PNK69" s="96"/>
      <c r="PNL69" s="96"/>
      <c r="PNM69" s="96"/>
      <c r="PNN69" s="96"/>
      <c r="PNO69" s="96"/>
      <c r="PNP69" s="96"/>
      <c r="PNQ69" s="96"/>
      <c r="PNR69" s="96"/>
      <c r="PNS69" s="96"/>
      <c r="PNT69" s="96"/>
      <c r="PNU69" s="96"/>
      <c r="PNV69" s="96"/>
      <c r="PNW69" s="96"/>
      <c r="PNX69" s="96"/>
      <c r="PNY69" s="96"/>
      <c r="PNZ69" s="96"/>
      <c r="POA69" s="96"/>
      <c r="POB69" s="96"/>
      <c r="POC69" s="96"/>
      <c r="POD69" s="96"/>
      <c r="POE69" s="96"/>
      <c r="POF69" s="96"/>
      <c r="POG69" s="96"/>
      <c r="POH69" s="96"/>
      <c r="POI69" s="96"/>
      <c r="POJ69" s="96"/>
      <c r="POK69" s="96"/>
      <c r="POL69" s="96"/>
      <c r="POM69" s="96"/>
      <c r="PON69" s="96"/>
      <c r="POO69" s="96"/>
      <c r="POP69" s="96"/>
      <c r="POQ69" s="96"/>
      <c r="POR69" s="96"/>
      <c r="POS69" s="96"/>
      <c r="POT69" s="96"/>
      <c r="POU69" s="96"/>
      <c r="POV69" s="96"/>
      <c r="POW69" s="96"/>
      <c r="POX69" s="96"/>
      <c r="POY69" s="96"/>
      <c r="POZ69" s="96"/>
      <c r="PPA69" s="96"/>
      <c r="PPB69" s="96"/>
      <c r="PPC69" s="96"/>
      <c r="PPD69" s="96"/>
      <c r="PPE69" s="96"/>
      <c r="PPF69" s="96"/>
      <c r="PPG69" s="96"/>
      <c r="PPH69" s="96"/>
      <c r="PPI69" s="96"/>
      <c r="PPJ69" s="96"/>
      <c r="PPK69" s="96"/>
      <c r="PPL69" s="96"/>
      <c r="PPM69" s="96"/>
      <c r="PPN69" s="96"/>
      <c r="PPO69" s="96"/>
      <c r="PPP69" s="96"/>
      <c r="PPQ69" s="96"/>
      <c r="PPR69" s="96"/>
      <c r="PPS69" s="96"/>
      <c r="PPT69" s="96"/>
      <c r="PPU69" s="96"/>
      <c r="PPV69" s="96"/>
      <c r="PPW69" s="96"/>
      <c r="PPX69" s="96"/>
      <c r="PPY69" s="96"/>
      <c r="PPZ69" s="96"/>
      <c r="PQA69" s="96"/>
      <c r="PQB69" s="96"/>
      <c r="PQC69" s="96"/>
      <c r="PQD69" s="96"/>
      <c r="PQE69" s="96"/>
      <c r="PQF69" s="96"/>
      <c r="PQG69" s="96"/>
      <c r="PQH69" s="96"/>
      <c r="PQI69" s="96"/>
      <c r="PQJ69" s="96"/>
      <c r="PQK69" s="96"/>
      <c r="PQL69" s="96"/>
      <c r="PQM69" s="96"/>
      <c r="PQN69" s="96"/>
      <c r="PQO69" s="96"/>
      <c r="PQP69" s="96"/>
      <c r="PQQ69" s="96"/>
      <c r="PQR69" s="96"/>
      <c r="PQS69" s="96"/>
      <c r="PQT69" s="96"/>
      <c r="PQU69" s="96"/>
      <c r="PQV69" s="96"/>
      <c r="PQW69" s="96"/>
      <c r="PQX69" s="96"/>
      <c r="PQY69" s="96"/>
      <c r="PQZ69" s="96"/>
      <c r="PRA69" s="96"/>
      <c r="PRB69" s="96"/>
      <c r="PRC69" s="96"/>
      <c r="PRD69" s="96"/>
      <c r="PRE69" s="96"/>
      <c r="PRF69" s="96"/>
      <c r="PRG69" s="96"/>
      <c r="PRH69" s="96"/>
      <c r="PRI69" s="96"/>
      <c r="PRJ69" s="96"/>
      <c r="PRK69" s="96"/>
      <c r="PRL69" s="96"/>
      <c r="PRM69" s="96"/>
      <c r="PRN69" s="96"/>
      <c r="PRO69" s="96"/>
      <c r="PRP69" s="96"/>
      <c r="PRQ69" s="96"/>
      <c r="PRR69" s="96"/>
      <c r="PRS69" s="96"/>
      <c r="PRT69" s="96"/>
      <c r="PRU69" s="96"/>
      <c r="PRV69" s="96"/>
      <c r="PRW69" s="96"/>
      <c r="PRX69" s="96"/>
      <c r="PRY69" s="96"/>
      <c r="PRZ69" s="96"/>
      <c r="PSA69" s="96"/>
      <c r="PSB69" s="96"/>
      <c r="PSC69" s="96"/>
      <c r="PSD69" s="96"/>
      <c r="PSE69" s="96"/>
      <c r="PSF69" s="96"/>
      <c r="PSG69" s="96"/>
      <c r="PSH69" s="96"/>
      <c r="PSI69" s="96"/>
      <c r="PSJ69" s="96"/>
      <c r="PSK69" s="96"/>
      <c r="PSL69" s="96"/>
      <c r="PSM69" s="96"/>
      <c r="PSN69" s="96"/>
      <c r="PSO69" s="96"/>
      <c r="PSP69" s="96"/>
      <c r="PSQ69" s="96"/>
      <c r="PSR69" s="96"/>
      <c r="PSS69" s="96"/>
      <c r="PST69" s="96"/>
      <c r="PSU69" s="96"/>
      <c r="PSV69" s="96"/>
      <c r="PSW69" s="96"/>
      <c r="PSX69" s="96"/>
      <c r="PSY69" s="96"/>
      <c r="PSZ69" s="96"/>
      <c r="PTA69" s="96"/>
      <c r="PTB69" s="96"/>
      <c r="PTC69" s="96"/>
      <c r="PTD69" s="96"/>
      <c r="PTE69" s="96"/>
      <c r="PTF69" s="96"/>
      <c r="PTG69" s="96"/>
      <c r="PTH69" s="96"/>
      <c r="PTI69" s="96"/>
      <c r="PTJ69" s="96"/>
      <c r="PTK69" s="96"/>
      <c r="PTL69" s="96"/>
      <c r="PTM69" s="96"/>
      <c r="PTN69" s="96"/>
      <c r="PTO69" s="96"/>
      <c r="PTP69" s="96"/>
      <c r="PTQ69" s="96"/>
      <c r="PTR69" s="96"/>
      <c r="PTS69" s="96"/>
      <c r="PTT69" s="96"/>
      <c r="PTU69" s="96"/>
      <c r="PTV69" s="96"/>
      <c r="PTW69" s="96"/>
      <c r="PTX69" s="96"/>
      <c r="PTY69" s="96"/>
      <c r="PTZ69" s="96"/>
      <c r="PUA69" s="96"/>
      <c r="PUB69" s="96"/>
      <c r="PUC69" s="96"/>
      <c r="PUD69" s="96"/>
      <c r="PUE69" s="96"/>
      <c r="PUF69" s="96"/>
      <c r="PUG69" s="96"/>
      <c r="PUH69" s="96"/>
      <c r="PUI69" s="96"/>
      <c r="PUJ69" s="96"/>
      <c r="PUK69" s="96"/>
      <c r="PUL69" s="96"/>
      <c r="PUM69" s="96"/>
      <c r="PUN69" s="96"/>
      <c r="PUO69" s="96"/>
      <c r="PUP69" s="96"/>
      <c r="PUQ69" s="96"/>
      <c r="PUR69" s="96"/>
      <c r="PUS69" s="96"/>
      <c r="PUT69" s="96"/>
      <c r="PUU69" s="96"/>
      <c r="PUV69" s="96"/>
      <c r="PUW69" s="96"/>
      <c r="PUX69" s="96"/>
      <c r="PUY69" s="96"/>
      <c r="PUZ69" s="96"/>
      <c r="PVA69" s="96"/>
      <c r="PVB69" s="96"/>
      <c r="PVC69" s="96"/>
      <c r="PVD69" s="96"/>
      <c r="PVE69" s="96"/>
      <c r="PVF69" s="96"/>
      <c r="PVG69" s="96"/>
      <c r="PVH69" s="96"/>
      <c r="PVI69" s="96"/>
      <c r="PVJ69" s="96"/>
      <c r="PVK69" s="96"/>
      <c r="PVL69" s="96"/>
      <c r="PVM69" s="96"/>
      <c r="PVN69" s="96"/>
      <c r="PVO69" s="96"/>
      <c r="PVP69" s="96"/>
      <c r="PVQ69" s="96"/>
      <c r="PVR69" s="96"/>
      <c r="PVS69" s="96"/>
      <c r="PVT69" s="96"/>
      <c r="PVU69" s="96"/>
      <c r="PVV69" s="96"/>
      <c r="PVW69" s="96"/>
      <c r="PVX69" s="96"/>
      <c r="PVY69" s="96"/>
      <c r="PVZ69" s="96"/>
      <c r="PWA69" s="96"/>
      <c r="PWB69" s="96"/>
      <c r="PWC69" s="96"/>
      <c r="PWD69" s="96"/>
      <c r="PWE69" s="96"/>
      <c r="PWF69" s="96"/>
      <c r="PWG69" s="96"/>
      <c r="PWH69" s="96"/>
      <c r="PWI69" s="96"/>
      <c r="PWJ69" s="96"/>
      <c r="PWK69" s="96"/>
      <c r="PWL69" s="96"/>
      <c r="PWM69" s="96"/>
      <c r="PWN69" s="96"/>
      <c r="PWO69" s="96"/>
      <c r="PWP69" s="96"/>
      <c r="PWQ69" s="96"/>
      <c r="PWR69" s="96"/>
      <c r="PWS69" s="96"/>
      <c r="PWT69" s="96"/>
      <c r="PWU69" s="96"/>
      <c r="PWV69" s="96"/>
      <c r="PWW69" s="96"/>
      <c r="PWX69" s="96"/>
      <c r="PWY69" s="96"/>
      <c r="PWZ69" s="96"/>
      <c r="PXA69" s="96"/>
      <c r="PXB69" s="96"/>
      <c r="PXC69" s="96"/>
      <c r="PXD69" s="96"/>
      <c r="PXE69" s="96"/>
      <c r="PXF69" s="96"/>
      <c r="PXG69" s="96"/>
      <c r="PXH69" s="96"/>
      <c r="PXI69" s="96"/>
      <c r="PXJ69" s="96"/>
      <c r="PXK69" s="96"/>
      <c r="PXL69" s="96"/>
      <c r="PXM69" s="96"/>
      <c r="PXN69" s="96"/>
      <c r="PXO69" s="96"/>
      <c r="PXP69" s="96"/>
      <c r="PXQ69" s="96"/>
      <c r="PXR69" s="96"/>
      <c r="PXS69" s="96"/>
      <c r="PXT69" s="96"/>
      <c r="PXU69" s="96"/>
      <c r="PXV69" s="96"/>
      <c r="PXW69" s="96"/>
      <c r="PXX69" s="96"/>
      <c r="PXY69" s="96"/>
      <c r="PXZ69" s="96"/>
      <c r="PYA69" s="96"/>
      <c r="PYB69" s="96"/>
      <c r="PYC69" s="96"/>
      <c r="PYD69" s="96"/>
      <c r="PYE69" s="96"/>
      <c r="PYF69" s="96"/>
      <c r="PYG69" s="96"/>
      <c r="PYH69" s="96"/>
      <c r="PYI69" s="96"/>
      <c r="PYJ69" s="96"/>
      <c r="PYK69" s="96"/>
      <c r="PYL69" s="96"/>
      <c r="PYM69" s="96"/>
      <c r="PYN69" s="96"/>
      <c r="PYO69" s="96"/>
      <c r="PYP69" s="96"/>
      <c r="PYQ69" s="96"/>
      <c r="PYR69" s="96"/>
      <c r="PYS69" s="96"/>
      <c r="PYT69" s="96"/>
      <c r="PYU69" s="96"/>
      <c r="PYV69" s="96"/>
      <c r="PYW69" s="96"/>
      <c r="PYX69" s="96"/>
      <c r="PYY69" s="96"/>
      <c r="PYZ69" s="96"/>
      <c r="PZA69" s="96"/>
      <c r="PZB69" s="96"/>
      <c r="PZC69" s="96"/>
      <c r="PZD69" s="96"/>
      <c r="PZE69" s="96"/>
      <c r="PZF69" s="96"/>
      <c r="PZG69" s="96"/>
      <c r="PZH69" s="96"/>
      <c r="PZI69" s="96"/>
      <c r="PZJ69" s="96"/>
      <c r="PZK69" s="96"/>
      <c r="PZL69" s="96"/>
      <c r="PZM69" s="96"/>
      <c r="PZN69" s="96"/>
      <c r="PZO69" s="96"/>
      <c r="PZP69" s="96"/>
      <c r="PZQ69" s="96"/>
      <c r="PZR69" s="96"/>
      <c r="PZS69" s="96"/>
      <c r="PZT69" s="96"/>
      <c r="PZU69" s="96"/>
      <c r="PZV69" s="96"/>
      <c r="PZW69" s="96"/>
      <c r="PZX69" s="96"/>
      <c r="PZY69" s="96"/>
      <c r="PZZ69" s="96"/>
      <c r="QAA69" s="96"/>
      <c r="QAB69" s="96"/>
      <c r="QAC69" s="96"/>
      <c r="QAD69" s="96"/>
      <c r="QAE69" s="96"/>
      <c r="QAF69" s="96"/>
      <c r="QAG69" s="96"/>
      <c r="QAH69" s="96"/>
      <c r="QAI69" s="96"/>
      <c r="QAJ69" s="96"/>
      <c r="QAK69" s="96"/>
      <c r="QAL69" s="96"/>
      <c r="QAM69" s="96"/>
      <c r="QAN69" s="96"/>
      <c r="QAO69" s="96"/>
      <c r="QAP69" s="96"/>
      <c r="QAQ69" s="96"/>
      <c r="QAR69" s="96"/>
      <c r="QAS69" s="96"/>
      <c r="QAT69" s="96"/>
      <c r="QAU69" s="96"/>
      <c r="QAV69" s="96"/>
      <c r="QAW69" s="96"/>
      <c r="QAX69" s="96"/>
      <c r="QAY69" s="96"/>
      <c r="QAZ69" s="96"/>
      <c r="QBA69" s="96"/>
      <c r="QBB69" s="96"/>
      <c r="QBC69" s="96"/>
      <c r="QBD69" s="96"/>
      <c r="QBE69" s="96"/>
      <c r="QBF69" s="96"/>
      <c r="QBG69" s="96"/>
      <c r="QBH69" s="96"/>
      <c r="QBI69" s="96"/>
      <c r="QBJ69" s="96"/>
      <c r="QBK69" s="96"/>
      <c r="QBL69" s="96"/>
      <c r="QBM69" s="96"/>
      <c r="QBN69" s="96"/>
      <c r="QBO69" s="96"/>
      <c r="QBP69" s="96"/>
      <c r="QBQ69" s="96"/>
      <c r="QBR69" s="96"/>
      <c r="QBS69" s="96"/>
      <c r="QBT69" s="96"/>
      <c r="QBU69" s="96"/>
      <c r="QBV69" s="96"/>
      <c r="QBW69" s="96"/>
      <c r="QBX69" s="96"/>
      <c r="QBY69" s="96"/>
      <c r="QBZ69" s="96"/>
      <c r="QCA69" s="96"/>
      <c r="QCB69" s="96"/>
      <c r="QCC69" s="96"/>
      <c r="QCD69" s="96"/>
      <c r="QCE69" s="96"/>
      <c r="QCF69" s="96"/>
      <c r="QCG69" s="96"/>
      <c r="QCH69" s="96"/>
      <c r="QCI69" s="96"/>
      <c r="QCJ69" s="96"/>
      <c r="QCK69" s="96"/>
      <c r="QCL69" s="96"/>
      <c r="QCM69" s="96"/>
      <c r="QCN69" s="96"/>
      <c r="QCO69" s="96"/>
      <c r="QCP69" s="96"/>
      <c r="QCQ69" s="96"/>
      <c r="QCR69" s="96"/>
      <c r="QCS69" s="96"/>
      <c r="QCT69" s="96"/>
      <c r="QCU69" s="96"/>
      <c r="QCV69" s="96"/>
      <c r="QCW69" s="96"/>
      <c r="QCX69" s="96"/>
      <c r="QCY69" s="96"/>
      <c r="QCZ69" s="96"/>
      <c r="QDA69" s="96"/>
      <c r="QDB69" s="96"/>
      <c r="QDC69" s="96"/>
      <c r="QDD69" s="96"/>
      <c r="QDE69" s="96"/>
      <c r="QDF69" s="96"/>
      <c r="QDG69" s="96"/>
      <c r="QDH69" s="96"/>
      <c r="QDI69" s="96"/>
      <c r="QDJ69" s="96"/>
      <c r="QDK69" s="96"/>
      <c r="QDL69" s="96"/>
      <c r="QDM69" s="96"/>
      <c r="QDN69" s="96"/>
      <c r="QDO69" s="96"/>
      <c r="QDP69" s="96"/>
      <c r="QDQ69" s="96"/>
      <c r="QDR69" s="96"/>
      <c r="QDS69" s="96"/>
      <c r="QDT69" s="96"/>
      <c r="QDU69" s="96"/>
      <c r="QDV69" s="96"/>
      <c r="QDW69" s="96"/>
      <c r="QDX69" s="96"/>
      <c r="QDY69" s="96"/>
      <c r="QDZ69" s="96"/>
      <c r="QEA69" s="96"/>
      <c r="QEB69" s="96"/>
      <c r="QEC69" s="96"/>
      <c r="QED69" s="96"/>
      <c r="QEE69" s="96"/>
      <c r="QEF69" s="96"/>
      <c r="QEG69" s="96"/>
      <c r="QEH69" s="96"/>
      <c r="QEI69" s="96"/>
      <c r="QEJ69" s="96"/>
      <c r="QEK69" s="96"/>
      <c r="QEL69" s="96"/>
      <c r="QEM69" s="96"/>
      <c r="QEN69" s="96"/>
      <c r="QEO69" s="96"/>
      <c r="QEP69" s="96"/>
      <c r="QEQ69" s="96"/>
      <c r="QER69" s="96"/>
      <c r="QES69" s="96"/>
      <c r="QET69" s="96"/>
      <c r="QEU69" s="96"/>
      <c r="QEV69" s="96"/>
      <c r="QEW69" s="96"/>
      <c r="QEX69" s="96"/>
      <c r="QEY69" s="96"/>
      <c r="QEZ69" s="96"/>
      <c r="QFA69" s="96"/>
      <c r="QFB69" s="96"/>
      <c r="QFC69" s="96"/>
      <c r="QFD69" s="96"/>
      <c r="QFE69" s="96"/>
      <c r="QFF69" s="96"/>
      <c r="QFG69" s="96"/>
      <c r="QFH69" s="96"/>
      <c r="QFI69" s="96"/>
      <c r="QFJ69" s="96"/>
      <c r="QFK69" s="96"/>
      <c r="QFL69" s="96"/>
      <c r="QFM69" s="96"/>
      <c r="QFN69" s="96"/>
      <c r="QFO69" s="96"/>
      <c r="QFP69" s="96"/>
      <c r="QFQ69" s="96"/>
      <c r="QFR69" s="96"/>
      <c r="QFS69" s="96"/>
      <c r="QFT69" s="96"/>
      <c r="QFU69" s="96"/>
      <c r="QFV69" s="96"/>
      <c r="QFW69" s="96"/>
      <c r="QFX69" s="96"/>
      <c r="QFY69" s="96"/>
      <c r="QFZ69" s="96"/>
      <c r="QGA69" s="96"/>
      <c r="QGB69" s="96"/>
      <c r="QGC69" s="96"/>
      <c r="QGD69" s="96"/>
      <c r="QGE69" s="96"/>
      <c r="QGF69" s="96"/>
      <c r="QGG69" s="96"/>
      <c r="QGH69" s="96"/>
      <c r="QGI69" s="96"/>
      <c r="QGJ69" s="96"/>
      <c r="QGK69" s="96"/>
      <c r="QGL69" s="96"/>
      <c r="QGM69" s="96"/>
      <c r="QGN69" s="96"/>
      <c r="QGO69" s="96"/>
      <c r="QGP69" s="96"/>
      <c r="QGQ69" s="96"/>
      <c r="QGR69" s="96"/>
      <c r="QGS69" s="96"/>
      <c r="QGT69" s="96"/>
      <c r="QGU69" s="96"/>
      <c r="QGV69" s="96"/>
      <c r="QGW69" s="96"/>
      <c r="QGX69" s="96"/>
      <c r="QGY69" s="96"/>
      <c r="QGZ69" s="96"/>
      <c r="QHA69" s="96"/>
      <c r="QHB69" s="96"/>
      <c r="QHC69" s="96"/>
      <c r="QHD69" s="96"/>
      <c r="QHE69" s="96"/>
      <c r="QHF69" s="96"/>
      <c r="QHG69" s="96"/>
      <c r="QHH69" s="96"/>
      <c r="QHI69" s="96"/>
      <c r="QHJ69" s="96"/>
      <c r="QHK69" s="96"/>
      <c r="QHL69" s="96"/>
      <c r="QHM69" s="96"/>
      <c r="QHN69" s="96"/>
      <c r="QHO69" s="96"/>
      <c r="QHP69" s="96"/>
      <c r="QHQ69" s="96"/>
      <c r="QHR69" s="96"/>
      <c r="QHS69" s="96"/>
      <c r="QHT69" s="96"/>
      <c r="QHU69" s="96"/>
      <c r="QHV69" s="96"/>
      <c r="QHW69" s="96"/>
      <c r="QHX69" s="96"/>
      <c r="QHY69" s="96"/>
      <c r="QHZ69" s="96"/>
      <c r="QIA69" s="96"/>
      <c r="QIB69" s="96"/>
      <c r="QIC69" s="96"/>
      <c r="QID69" s="96"/>
      <c r="QIE69" s="96"/>
      <c r="QIF69" s="96"/>
      <c r="QIG69" s="96"/>
      <c r="QIH69" s="96"/>
      <c r="QII69" s="96"/>
      <c r="QIJ69" s="96"/>
      <c r="QIK69" s="96"/>
      <c r="QIL69" s="96"/>
      <c r="QIM69" s="96"/>
      <c r="QIN69" s="96"/>
      <c r="QIO69" s="96"/>
      <c r="QIP69" s="96"/>
      <c r="QIQ69" s="96"/>
      <c r="QIR69" s="96"/>
      <c r="QIS69" s="96"/>
      <c r="QIT69" s="96"/>
      <c r="QIU69" s="96"/>
      <c r="QIV69" s="96"/>
      <c r="QIW69" s="96"/>
      <c r="QIX69" s="96"/>
      <c r="QIY69" s="96"/>
      <c r="QIZ69" s="96"/>
      <c r="QJA69" s="96"/>
      <c r="QJB69" s="96"/>
      <c r="QJC69" s="96"/>
      <c r="QJD69" s="96"/>
      <c r="QJE69" s="96"/>
      <c r="QJF69" s="96"/>
      <c r="QJG69" s="96"/>
      <c r="QJH69" s="96"/>
      <c r="QJI69" s="96"/>
      <c r="QJJ69" s="96"/>
      <c r="QJK69" s="96"/>
      <c r="QJL69" s="96"/>
      <c r="QJM69" s="96"/>
      <c r="QJN69" s="96"/>
      <c r="QJO69" s="96"/>
      <c r="QJP69" s="96"/>
      <c r="QJQ69" s="96"/>
      <c r="QJR69" s="96"/>
      <c r="QJS69" s="96"/>
      <c r="QJT69" s="96"/>
      <c r="QJU69" s="96"/>
      <c r="QJV69" s="96"/>
      <c r="QJW69" s="96"/>
      <c r="QJX69" s="96"/>
      <c r="QJY69" s="96"/>
      <c r="QJZ69" s="96"/>
      <c r="QKA69" s="96"/>
      <c r="QKB69" s="96"/>
      <c r="QKC69" s="96"/>
      <c r="QKD69" s="96"/>
      <c r="QKE69" s="96"/>
      <c r="QKF69" s="96"/>
      <c r="QKG69" s="96"/>
      <c r="QKH69" s="96"/>
      <c r="QKI69" s="96"/>
      <c r="QKJ69" s="96"/>
      <c r="QKK69" s="96"/>
      <c r="QKL69" s="96"/>
      <c r="QKM69" s="96"/>
      <c r="QKN69" s="96"/>
      <c r="QKO69" s="96"/>
      <c r="QKP69" s="96"/>
      <c r="QKQ69" s="96"/>
      <c r="QKR69" s="96"/>
      <c r="QKS69" s="96"/>
      <c r="QKT69" s="96"/>
      <c r="QKU69" s="96"/>
      <c r="QKV69" s="96"/>
      <c r="QKW69" s="96"/>
      <c r="QKX69" s="96"/>
      <c r="QKY69" s="96"/>
      <c r="QKZ69" s="96"/>
      <c r="QLA69" s="96"/>
      <c r="QLB69" s="96"/>
      <c r="QLC69" s="96"/>
      <c r="QLD69" s="96"/>
      <c r="QLE69" s="96"/>
      <c r="QLF69" s="96"/>
      <c r="QLG69" s="96"/>
      <c r="QLH69" s="96"/>
      <c r="QLI69" s="96"/>
      <c r="QLJ69" s="96"/>
      <c r="QLK69" s="96"/>
      <c r="QLL69" s="96"/>
      <c r="QLM69" s="96"/>
      <c r="QLN69" s="96"/>
      <c r="QLO69" s="96"/>
      <c r="QLP69" s="96"/>
      <c r="QLQ69" s="96"/>
      <c r="QLR69" s="96"/>
      <c r="QLS69" s="96"/>
      <c r="QLT69" s="96"/>
      <c r="QLU69" s="96"/>
      <c r="QLV69" s="96"/>
      <c r="QLW69" s="96"/>
      <c r="QLX69" s="96"/>
      <c r="QLY69" s="96"/>
      <c r="QLZ69" s="96"/>
      <c r="QMA69" s="96"/>
      <c r="QMB69" s="96"/>
      <c r="QMC69" s="96"/>
      <c r="QMD69" s="96"/>
      <c r="QME69" s="96"/>
      <c r="QMF69" s="96"/>
      <c r="QMG69" s="96"/>
      <c r="QMH69" s="96"/>
      <c r="QMI69" s="96"/>
      <c r="QMJ69" s="96"/>
      <c r="QMK69" s="96"/>
      <c r="QML69" s="96"/>
      <c r="QMM69" s="96"/>
      <c r="QMN69" s="96"/>
      <c r="QMO69" s="96"/>
      <c r="QMP69" s="96"/>
      <c r="QMQ69" s="96"/>
      <c r="QMR69" s="96"/>
      <c r="QMS69" s="96"/>
      <c r="QMT69" s="96"/>
      <c r="QMU69" s="96"/>
      <c r="QMV69" s="96"/>
      <c r="QMW69" s="96"/>
      <c r="QMX69" s="96"/>
      <c r="QMY69" s="96"/>
      <c r="QMZ69" s="96"/>
      <c r="QNA69" s="96"/>
      <c r="QNB69" s="96"/>
      <c r="QNC69" s="96"/>
      <c r="QND69" s="96"/>
      <c r="QNE69" s="96"/>
      <c r="QNF69" s="96"/>
      <c r="QNG69" s="96"/>
      <c r="QNH69" s="96"/>
      <c r="QNI69" s="96"/>
      <c r="QNJ69" s="96"/>
      <c r="QNK69" s="96"/>
      <c r="QNL69" s="96"/>
      <c r="QNM69" s="96"/>
      <c r="QNN69" s="96"/>
      <c r="QNO69" s="96"/>
      <c r="QNP69" s="96"/>
      <c r="QNQ69" s="96"/>
      <c r="QNR69" s="96"/>
      <c r="QNS69" s="96"/>
      <c r="QNT69" s="96"/>
      <c r="QNU69" s="96"/>
      <c r="QNV69" s="96"/>
      <c r="QNW69" s="96"/>
      <c r="QNX69" s="96"/>
      <c r="QNY69" s="96"/>
      <c r="QNZ69" s="96"/>
      <c r="QOA69" s="96"/>
      <c r="QOB69" s="96"/>
      <c r="QOC69" s="96"/>
      <c r="QOD69" s="96"/>
      <c r="QOE69" s="96"/>
      <c r="QOF69" s="96"/>
      <c r="QOG69" s="96"/>
      <c r="QOH69" s="96"/>
      <c r="QOI69" s="96"/>
      <c r="QOJ69" s="96"/>
      <c r="QOK69" s="96"/>
      <c r="QOL69" s="96"/>
      <c r="QOM69" s="96"/>
      <c r="QON69" s="96"/>
      <c r="QOO69" s="96"/>
      <c r="QOP69" s="96"/>
      <c r="QOQ69" s="96"/>
      <c r="QOR69" s="96"/>
      <c r="QOS69" s="96"/>
      <c r="QOT69" s="96"/>
      <c r="QOU69" s="96"/>
      <c r="QOV69" s="96"/>
      <c r="QOW69" s="96"/>
      <c r="QOX69" s="96"/>
      <c r="QOY69" s="96"/>
      <c r="QOZ69" s="96"/>
      <c r="QPA69" s="96"/>
      <c r="QPB69" s="96"/>
      <c r="QPC69" s="96"/>
      <c r="QPD69" s="96"/>
      <c r="QPE69" s="96"/>
      <c r="QPF69" s="96"/>
      <c r="QPG69" s="96"/>
      <c r="QPH69" s="96"/>
      <c r="QPI69" s="96"/>
      <c r="QPJ69" s="96"/>
      <c r="QPK69" s="96"/>
      <c r="QPL69" s="96"/>
      <c r="QPM69" s="96"/>
      <c r="QPN69" s="96"/>
      <c r="QPO69" s="96"/>
      <c r="QPP69" s="96"/>
      <c r="QPQ69" s="96"/>
      <c r="QPR69" s="96"/>
      <c r="QPS69" s="96"/>
      <c r="QPT69" s="96"/>
      <c r="QPU69" s="96"/>
      <c r="QPV69" s="96"/>
      <c r="QPW69" s="96"/>
      <c r="QPX69" s="96"/>
      <c r="QPY69" s="96"/>
      <c r="QPZ69" s="96"/>
      <c r="QQA69" s="96"/>
      <c r="QQB69" s="96"/>
      <c r="QQC69" s="96"/>
      <c r="QQD69" s="96"/>
      <c r="QQE69" s="96"/>
      <c r="QQF69" s="96"/>
      <c r="QQG69" s="96"/>
      <c r="QQH69" s="96"/>
      <c r="QQI69" s="96"/>
      <c r="QQJ69" s="96"/>
      <c r="QQK69" s="96"/>
      <c r="QQL69" s="96"/>
      <c r="QQM69" s="96"/>
      <c r="QQN69" s="96"/>
      <c r="QQO69" s="96"/>
      <c r="QQP69" s="96"/>
      <c r="QQQ69" s="96"/>
      <c r="QQR69" s="96"/>
      <c r="QQS69" s="96"/>
      <c r="QQT69" s="96"/>
      <c r="QQU69" s="96"/>
      <c r="QQV69" s="96"/>
      <c r="QQW69" s="96"/>
      <c r="QQX69" s="96"/>
      <c r="QQY69" s="96"/>
      <c r="QQZ69" s="96"/>
      <c r="QRA69" s="96"/>
      <c r="QRB69" s="96"/>
      <c r="QRC69" s="96"/>
      <c r="QRD69" s="96"/>
      <c r="QRE69" s="96"/>
      <c r="QRF69" s="96"/>
      <c r="QRG69" s="96"/>
      <c r="QRH69" s="96"/>
      <c r="QRI69" s="96"/>
      <c r="QRJ69" s="96"/>
      <c r="QRK69" s="96"/>
      <c r="QRL69" s="96"/>
      <c r="QRM69" s="96"/>
      <c r="QRN69" s="96"/>
      <c r="QRO69" s="96"/>
      <c r="QRP69" s="96"/>
      <c r="QRQ69" s="96"/>
      <c r="QRR69" s="96"/>
      <c r="QRS69" s="96"/>
      <c r="QRT69" s="96"/>
      <c r="QRU69" s="96"/>
      <c r="QRV69" s="96"/>
      <c r="QRW69" s="96"/>
      <c r="QRX69" s="96"/>
      <c r="QRY69" s="96"/>
      <c r="QRZ69" s="96"/>
      <c r="QSA69" s="96"/>
      <c r="QSB69" s="96"/>
      <c r="QSC69" s="96"/>
      <c r="QSD69" s="96"/>
      <c r="QSE69" s="96"/>
      <c r="QSF69" s="96"/>
      <c r="QSG69" s="96"/>
      <c r="QSH69" s="96"/>
      <c r="QSI69" s="96"/>
      <c r="QSJ69" s="96"/>
      <c r="QSK69" s="96"/>
      <c r="QSL69" s="96"/>
      <c r="QSM69" s="96"/>
      <c r="QSN69" s="96"/>
      <c r="QSO69" s="96"/>
      <c r="QSP69" s="96"/>
      <c r="QSQ69" s="96"/>
      <c r="QSR69" s="96"/>
      <c r="QSS69" s="96"/>
      <c r="QST69" s="96"/>
      <c r="QSU69" s="96"/>
      <c r="QSV69" s="96"/>
      <c r="QSW69" s="96"/>
      <c r="QSX69" s="96"/>
      <c r="QSY69" s="96"/>
      <c r="QSZ69" s="96"/>
      <c r="QTA69" s="96"/>
      <c r="QTB69" s="96"/>
      <c r="QTC69" s="96"/>
      <c r="QTD69" s="96"/>
      <c r="QTE69" s="96"/>
      <c r="QTF69" s="96"/>
      <c r="QTG69" s="96"/>
      <c r="QTH69" s="96"/>
      <c r="QTI69" s="96"/>
      <c r="QTJ69" s="96"/>
      <c r="QTK69" s="96"/>
      <c r="QTL69" s="96"/>
      <c r="QTM69" s="96"/>
      <c r="QTN69" s="96"/>
      <c r="QTO69" s="96"/>
      <c r="QTP69" s="96"/>
      <c r="QTQ69" s="96"/>
      <c r="QTR69" s="96"/>
      <c r="QTS69" s="96"/>
      <c r="QTT69" s="96"/>
      <c r="QTU69" s="96"/>
      <c r="QTV69" s="96"/>
      <c r="QTW69" s="96"/>
      <c r="QTX69" s="96"/>
      <c r="QTY69" s="96"/>
      <c r="QTZ69" s="96"/>
      <c r="QUA69" s="96"/>
      <c r="QUB69" s="96"/>
      <c r="QUC69" s="96"/>
      <c r="QUD69" s="96"/>
      <c r="QUE69" s="96"/>
      <c r="QUF69" s="96"/>
      <c r="QUG69" s="96"/>
      <c r="QUH69" s="96"/>
      <c r="QUI69" s="96"/>
      <c r="QUJ69" s="96"/>
      <c r="QUK69" s="96"/>
      <c r="QUL69" s="96"/>
      <c r="QUM69" s="96"/>
      <c r="QUN69" s="96"/>
      <c r="QUO69" s="96"/>
      <c r="QUP69" s="96"/>
      <c r="QUQ69" s="96"/>
      <c r="QUR69" s="96"/>
      <c r="QUS69" s="96"/>
      <c r="QUT69" s="96"/>
      <c r="QUU69" s="96"/>
      <c r="QUV69" s="96"/>
      <c r="QUW69" s="96"/>
      <c r="QUX69" s="96"/>
      <c r="QUY69" s="96"/>
      <c r="QUZ69" s="96"/>
      <c r="QVA69" s="96"/>
      <c r="QVB69" s="96"/>
      <c r="QVC69" s="96"/>
      <c r="QVD69" s="96"/>
      <c r="QVE69" s="96"/>
      <c r="QVF69" s="96"/>
      <c r="QVG69" s="96"/>
      <c r="QVH69" s="96"/>
      <c r="QVI69" s="96"/>
      <c r="QVJ69" s="96"/>
      <c r="QVK69" s="96"/>
      <c r="QVL69" s="96"/>
      <c r="QVM69" s="96"/>
      <c r="QVN69" s="96"/>
      <c r="QVO69" s="96"/>
      <c r="QVP69" s="96"/>
      <c r="QVQ69" s="96"/>
      <c r="QVR69" s="96"/>
      <c r="QVS69" s="96"/>
      <c r="QVT69" s="96"/>
      <c r="QVU69" s="96"/>
      <c r="QVV69" s="96"/>
      <c r="QVW69" s="96"/>
      <c r="QVX69" s="96"/>
      <c r="QVY69" s="96"/>
      <c r="QVZ69" s="96"/>
      <c r="QWA69" s="96"/>
      <c r="QWB69" s="96"/>
      <c r="QWC69" s="96"/>
      <c r="QWD69" s="96"/>
      <c r="QWE69" s="96"/>
      <c r="QWF69" s="96"/>
      <c r="QWG69" s="96"/>
      <c r="QWH69" s="96"/>
      <c r="QWI69" s="96"/>
      <c r="QWJ69" s="96"/>
      <c r="QWK69" s="96"/>
      <c r="QWL69" s="96"/>
      <c r="QWM69" s="96"/>
      <c r="QWN69" s="96"/>
      <c r="QWO69" s="96"/>
      <c r="QWP69" s="96"/>
      <c r="QWQ69" s="96"/>
      <c r="QWR69" s="96"/>
      <c r="QWS69" s="96"/>
      <c r="QWT69" s="96"/>
      <c r="QWU69" s="96"/>
      <c r="QWV69" s="96"/>
      <c r="QWW69" s="96"/>
      <c r="QWX69" s="96"/>
      <c r="QWY69" s="96"/>
      <c r="QWZ69" s="96"/>
      <c r="QXA69" s="96"/>
      <c r="QXB69" s="96"/>
      <c r="QXC69" s="96"/>
      <c r="QXD69" s="96"/>
      <c r="QXE69" s="96"/>
      <c r="QXF69" s="96"/>
      <c r="QXG69" s="96"/>
      <c r="QXH69" s="96"/>
      <c r="QXI69" s="96"/>
      <c r="QXJ69" s="96"/>
      <c r="QXK69" s="96"/>
      <c r="QXL69" s="96"/>
      <c r="QXM69" s="96"/>
      <c r="QXN69" s="96"/>
      <c r="QXO69" s="96"/>
      <c r="QXP69" s="96"/>
      <c r="QXQ69" s="96"/>
      <c r="QXR69" s="96"/>
      <c r="QXS69" s="96"/>
      <c r="QXT69" s="96"/>
      <c r="QXU69" s="96"/>
      <c r="QXV69" s="96"/>
      <c r="QXW69" s="96"/>
      <c r="QXX69" s="96"/>
      <c r="QXY69" s="96"/>
      <c r="QXZ69" s="96"/>
      <c r="QYA69" s="96"/>
      <c r="QYB69" s="96"/>
      <c r="QYC69" s="96"/>
      <c r="QYD69" s="96"/>
      <c r="QYE69" s="96"/>
      <c r="QYF69" s="96"/>
      <c r="QYG69" s="96"/>
      <c r="QYH69" s="96"/>
      <c r="QYI69" s="96"/>
      <c r="QYJ69" s="96"/>
      <c r="QYK69" s="96"/>
      <c r="QYL69" s="96"/>
      <c r="QYM69" s="96"/>
      <c r="QYN69" s="96"/>
      <c r="QYO69" s="96"/>
      <c r="QYP69" s="96"/>
      <c r="QYQ69" s="96"/>
      <c r="QYR69" s="96"/>
      <c r="QYS69" s="96"/>
      <c r="QYT69" s="96"/>
      <c r="QYU69" s="96"/>
      <c r="QYV69" s="96"/>
      <c r="QYW69" s="96"/>
      <c r="QYX69" s="96"/>
      <c r="QYY69" s="96"/>
      <c r="QYZ69" s="96"/>
      <c r="QZA69" s="96"/>
      <c r="QZB69" s="96"/>
      <c r="QZC69" s="96"/>
      <c r="QZD69" s="96"/>
      <c r="QZE69" s="96"/>
      <c r="QZF69" s="96"/>
      <c r="QZG69" s="96"/>
      <c r="QZH69" s="96"/>
      <c r="QZI69" s="96"/>
      <c r="QZJ69" s="96"/>
      <c r="QZK69" s="96"/>
      <c r="QZL69" s="96"/>
      <c r="QZM69" s="96"/>
      <c r="QZN69" s="96"/>
      <c r="QZO69" s="96"/>
      <c r="QZP69" s="96"/>
      <c r="QZQ69" s="96"/>
      <c r="QZR69" s="96"/>
      <c r="QZS69" s="96"/>
      <c r="QZT69" s="96"/>
      <c r="QZU69" s="96"/>
      <c r="QZV69" s="96"/>
      <c r="QZW69" s="96"/>
      <c r="QZX69" s="96"/>
      <c r="QZY69" s="96"/>
      <c r="QZZ69" s="96"/>
      <c r="RAA69" s="96"/>
      <c r="RAB69" s="96"/>
      <c r="RAC69" s="96"/>
      <c r="RAD69" s="96"/>
      <c r="RAE69" s="96"/>
      <c r="RAF69" s="96"/>
      <c r="RAG69" s="96"/>
      <c r="RAH69" s="96"/>
      <c r="RAI69" s="96"/>
      <c r="RAJ69" s="96"/>
      <c r="RAK69" s="96"/>
      <c r="RAL69" s="96"/>
      <c r="RAM69" s="96"/>
      <c r="RAN69" s="96"/>
      <c r="RAO69" s="96"/>
      <c r="RAP69" s="96"/>
      <c r="RAQ69" s="96"/>
      <c r="RAR69" s="96"/>
      <c r="RAS69" s="96"/>
      <c r="RAT69" s="96"/>
      <c r="RAU69" s="96"/>
      <c r="RAV69" s="96"/>
      <c r="RAW69" s="96"/>
      <c r="RAX69" s="96"/>
      <c r="RAY69" s="96"/>
      <c r="RAZ69" s="96"/>
      <c r="RBA69" s="96"/>
      <c r="RBB69" s="96"/>
      <c r="RBC69" s="96"/>
      <c r="RBD69" s="96"/>
      <c r="RBE69" s="96"/>
      <c r="RBF69" s="96"/>
      <c r="RBG69" s="96"/>
      <c r="RBH69" s="96"/>
      <c r="RBI69" s="96"/>
      <c r="RBJ69" s="96"/>
      <c r="RBK69" s="96"/>
      <c r="RBL69" s="96"/>
      <c r="RBM69" s="96"/>
      <c r="RBN69" s="96"/>
      <c r="RBO69" s="96"/>
      <c r="RBP69" s="96"/>
      <c r="RBQ69" s="96"/>
      <c r="RBR69" s="96"/>
      <c r="RBS69" s="96"/>
      <c r="RBT69" s="96"/>
      <c r="RBU69" s="96"/>
      <c r="RBV69" s="96"/>
      <c r="RBW69" s="96"/>
      <c r="RBX69" s="96"/>
      <c r="RBY69" s="96"/>
      <c r="RBZ69" s="96"/>
      <c r="RCA69" s="96"/>
      <c r="RCB69" s="96"/>
      <c r="RCC69" s="96"/>
      <c r="RCD69" s="96"/>
      <c r="RCE69" s="96"/>
      <c r="RCF69" s="96"/>
      <c r="RCG69" s="96"/>
      <c r="RCH69" s="96"/>
      <c r="RCI69" s="96"/>
      <c r="RCJ69" s="96"/>
      <c r="RCK69" s="96"/>
      <c r="RCL69" s="96"/>
      <c r="RCM69" s="96"/>
      <c r="RCN69" s="96"/>
      <c r="RCO69" s="96"/>
      <c r="RCP69" s="96"/>
      <c r="RCQ69" s="96"/>
      <c r="RCR69" s="96"/>
      <c r="RCS69" s="96"/>
      <c r="RCT69" s="96"/>
      <c r="RCU69" s="96"/>
      <c r="RCV69" s="96"/>
      <c r="RCW69" s="96"/>
      <c r="RCX69" s="96"/>
      <c r="RCY69" s="96"/>
      <c r="RCZ69" s="96"/>
      <c r="RDA69" s="96"/>
      <c r="RDB69" s="96"/>
      <c r="RDC69" s="96"/>
      <c r="RDD69" s="96"/>
      <c r="RDE69" s="96"/>
      <c r="RDF69" s="96"/>
      <c r="RDG69" s="96"/>
      <c r="RDH69" s="96"/>
      <c r="RDI69" s="96"/>
      <c r="RDJ69" s="96"/>
      <c r="RDK69" s="96"/>
      <c r="RDL69" s="96"/>
      <c r="RDM69" s="96"/>
      <c r="RDN69" s="96"/>
      <c r="RDO69" s="96"/>
      <c r="RDP69" s="96"/>
      <c r="RDQ69" s="96"/>
      <c r="RDR69" s="96"/>
      <c r="RDS69" s="96"/>
      <c r="RDT69" s="96"/>
      <c r="RDU69" s="96"/>
      <c r="RDV69" s="96"/>
      <c r="RDW69" s="96"/>
      <c r="RDX69" s="96"/>
      <c r="RDY69" s="96"/>
      <c r="RDZ69" s="96"/>
      <c r="REA69" s="96"/>
      <c r="REB69" s="96"/>
      <c r="REC69" s="96"/>
      <c r="RED69" s="96"/>
      <c r="REE69" s="96"/>
      <c r="REF69" s="96"/>
      <c r="REG69" s="96"/>
      <c r="REH69" s="96"/>
      <c r="REI69" s="96"/>
      <c r="REJ69" s="96"/>
      <c r="REK69" s="96"/>
      <c r="REL69" s="96"/>
      <c r="REM69" s="96"/>
      <c r="REN69" s="96"/>
      <c r="REO69" s="96"/>
      <c r="REP69" s="96"/>
      <c r="REQ69" s="96"/>
      <c r="RER69" s="96"/>
      <c r="RES69" s="96"/>
      <c r="RET69" s="96"/>
      <c r="REU69" s="96"/>
      <c r="REV69" s="96"/>
      <c r="REW69" s="96"/>
      <c r="REX69" s="96"/>
      <c r="REY69" s="96"/>
      <c r="REZ69" s="96"/>
      <c r="RFA69" s="96"/>
      <c r="RFB69" s="96"/>
      <c r="RFC69" s="96"/>
      <c r="RFD69" s="96"/>
      <c r="RFE69" s="96"/>
      <c r="RFF69" s="96"/>
      <c r="RFG69" s="96"/>
      <c r="RFH69" s="96"/>
      <c r="RFI69" s="96"/>
      <c r="RFJ69" s="96"/>
      <c r="RFK69" s="96"/>
      <c r="RFL69" s="96"/>
      <c r="RFM69" s="96"/>
      <c r="RFN69" s="96"/>
      <c r="RFO69" s="96"/>
      <c r="RFP69" s="96"/>
      <c r="RFQ69" s="96"/>
      <c r="RFR69" s="96"/>
      <c r="RFS69" s="96"/>
      <c r="RFT69" s="96"/>
      <c r="RFU69" s="96"/>
      <c r="RFV69" s="96"/>
      <c r="RFW69" s="96"/>
      <c r="RFX69" s="96"/>
      <c r="RFY69" s="96"/>
      <c r="RFZ69" s="96"/>
      <c r="RGA69" s="96"/>
      <c r="RGB69" s="96"/>
      <c r="RGC69" s="96"/>
      <c r="RGD69" s="96"/>
      <c r="RGE69" s="96"/>
      <c r="RGF69" s="96"/>
      <c r="RGG69" s="96"/>
      <c r="RGH69" s="96"/>
      <c r="RGI69" s="96"/>
      <c r="RGJ69" s="96"/>
      <c r="RGK69" s="96"/>
      <c r="RGL69" s="96"/>
      <c r="RGM69" s="96"/>
      <c r="RGN69" s="96"/>
      <c r="RGO69" s="96"/>
      <c r="RGP69" s="96"/>
      <c r="RGQ69" s="96"/>
      <c r="RGR69" s="96"/>
      <c r="RGS69" s="96"/>
      <c r="RGT69" s="96"/>
      <c r="RGU69" s="96"/>
      <c r="RGV69" s="96"/>
      <c r="RGW69" s="96"/>
      <c r="RGX69" s="96"/>
      <c r="RGY69" s="96"/>
      <c r="RGZ69" s="96"/>
      <c r="RHA69" s="96"/>
      <c r="RHB69" s="96"/>
      <c r="RHC69" s="96"/>
      <c r="RHD69" s="96"/>
      <c r="RHE69" s="96"/>
      <c r="RHF69" s="96"/>
      <c r="RHG69" s="96"/>
      <c r="RHH69" s="96"/>
      <c r="RHI69" s="96"/>
      <c r="RHJ69" s="96"/>
      <c r="RHK69" s="96"/>
      <c r="RHL69" s="96"/>
      <c r="RHM69" s="96"/>
      <c r="RHN69" s="96"/>
      <c r="RHO69" s="96"/>
      <c r="RHP69" s="96"/>
      <c r="RHQ69" s="96"/>
      <c r="RHR69" s="96"/>
      <c r="RHS69" s="96"/>
      <c r="RHT69" s="96"/>
      <c r="RHU69" s="96"/>
      <c r="RHV69" s="96"/>
      <c r="RHW69" s="96"/>
      <c r="RHX69" s="96"/>
      <c r="RHY69" s="96"/>
      <c r="RHZ69" s="96"/>
      <c r="RIA69" s="96"/>
      <c r="RIB69" s="96"/>
      <c r="RIC69" s="96"/>
      <c r="RID69" s="96"/>
      <c r="RIE69" s="96"/>
      <c r="RIF69" s="96"/>
      <c r="RIG69" s="96"/>
      <c r="RIH69" s="96"/>
      <c r="RII69" s="96"/>
      <c r="RIJ69" s="96"/>
      <c r="RIK69" s="96"/>
      <c r="RIL69" s="96"/>
      <c r="RIM69" s="96"/>
      <c r="RIN69" s="96"/>
      <c r="RIO69" s="96"/>
      <c r="RIP69" s="96"/>
      <c r="RIQ69" s="96"/>
      <c r="RIR69" s="96"/>
      <c r="RIS69" s="96"/>
      <c r="RIT69" s="96"/>
      <c r="RIU69" s="96"/>
      <c r="RIV69" s="96"/>
      <c r="RIW69" s="96"/>
      <c r="RIX69" s="96"/>
      <c r="RIY69" s="96"/>
      <c r="RIZ69" s="96"/>
      <c r="RJA69" s="96"/>
      <c r="RJB69" s="96"/>
      <c r="RJC69" s="96"/>
      <c r="RJD69" s="96"/>
      <c r="RJE69" s="96"/>
      <c r="RJF69" s="96"/>
      <c r="RJG69" s="96"/>
      <c r="RJH69" s="96"/>
      <c r="RJI69" s="96"/>
      <c r="RJJ69" s="96"/>
      <c r="RJK69" s="96"/>
      <c r="RJL69" s="96"/>
      <c r="RJM69" s="96"/>
      <c r="RJN69" s="96"/>
      <c r="RJO69" s="96"/>
      <c r="RJP69" s="96"/>
      <c r="RJQ69" s="96"/>
      <c r="RJR69" s="96"/>
      <c r="RJS69" s="96"/>
      <c r="RJT69" s="96"/>
      <c r="RJU69" s="96"/>
      <c r="RJV69" s="96"/>
      <c r="RJW69" s="96"/>
      <c r="RJX69" s="96"/>
      <c r="RJY69" s="96"/>
      <c r="RJZ69" s="96"/>
      <c r="RKA69" s="96"/>
      <c r="RKB69" s="96"/>
      <c r="RKC69" s="96"/>
      <c r="RKD69" s="96"/>
      <c r="RKE69" s="96"/>
      <c r="RKF69" s="96"/>
      <c r="RKG69" s="96"/>
      <c r="RKH69" s="96"/>
      <c r="RKI69" s="96"/>
      <c r="RKJ69" s="96"/>
      <c r="RKK69" s="96"/>
      <c r="RKL69" s="96"/>
      <c r="RKM69" s="96"/>
      <c r="RKN69" s="96"/>
      <c r="RKO69" s="96"/>
      <c r="RKP69" s="96"/>
      <c r="RKQ69" s="96"/>
      <c r="RKR69" s="96"/>
      <c r="RKS69" s="96"/>
      <c r="RKT69" s="96"/>
      <c r="RKU69" s="96"/>
      <c r="RKV69" s="96"/>
      <c r="RKW69" s="96"/>
      <c r="RKX69" s="96"/>
      <c r="RKY69" s="96"/>
      <c r="RKZ69" s="96"/>
      <c r="RLA69" s="96"/>
      <c r="RLB69" s="96"/>
      <c r="RLC69" s="96"/>
      <c r="RLD69" s="96"/>
      <c r="RLE69" s="96"/>
      <c r="RLF69" s="96"/>
      <c r="RLG69" s="96"/>
      <c r="RLH69" s="96"/>
      <c r="RLI69" s="96"/>
      <c r="RLJ69" s="96"/>
      <c r="RLK69" s="96"/>
      <c r="RLL69" s="96"/>
      <c r="RLM69" s="96"/>
      <c r="RLN69" s="96"/>
      <c r="RLO69" s="96"/>
      <c r="RLP69" s="96"/>
      <c r="RLQ69" s="96"/>
      <c r="RLR69" s="96"/>
      <c r="RLS69" s="96"/>
      <c r="RLT69" s="96"/>
      <c r="RLU69" s="96"/>
      <c r="RLV69" s="96"/>
      <c r="RLW69" s="96"/>
      <c r="RLX69" s="96"/>
      <c r="RLY69" s="96"/>
      <c r="RLZ69" s="96"/>
      <c r="RMA69" s="96"/>
      <c r="RMB69" s="96"/>
      <c r="RMC69" s="96"/>
      <c r="RMD69" s="96"/>
      <c r="RME69" s="96"/>
      <c r="RMF69" s="96"/>
      <c r="RMG69" s="96"/>
      <c r="RMH69" s="96"/>
      <c r="RMI69" s="96"/>
      <c r="RMJ69" s="96"/>
      <c r="RMK69" s="96"/>
      <c r="RML69" s="96"/>
      <c r="RMM69" s="96"/>
      <c r="RMN69" s="96"/>
      <c r="RMO69" s="96"/>
      <c r="RMP69" s="96"/>
      <c r="RMQ69" s="96"/>
      <c r="RMR69" s="96"/>
      <c r="RMS69" s="96"/>
      <c r="RMT69" s="96"/>
      <c r="RMU69" s="96"/>
      <c r="RMV69" s="96"/>
      <c r="RMW69" s="96"/>
      <c r="RMX69" s="96"/>
      <c r="RMY69" s="96"/>
      <c r="RMZ69" s="96"/>
      <c r="RNA69" s="96"/>
      <c r="RNB69" s="96"/>
      <c r="RNC69" s="96"/>
      <c r="RND69" s="96"/>
      <c r="RNE69" s="96"/>
      <c r="RNF69" s="96"/>
      <c r="RNG69" s="96"/>
      <c r="RNH69" s="96"/>
      <c r="RNI69" s="96"/>
      <c r="RNJ69" s="96"/>
      <c r="RNK69" s="96"/>
      <c r="RNL69" s="96"/>
      <c r="RNM69" s="96"/>
      <c r="RNN69" s="96"/>
      <c r="RNO69" s="96"/>
      <c r="RNP69" s="96"/>
      <c r="RNQ69" s="96"/>
      <c r="RNR69" s="96"/>
      <c r="RNS69" s="96"/>
      <c r="RNT69" s="96"/>
      <c r="RNU69" s="96"/>
      <c r="RNV69" s="96"/>
      <c r="RNW69" s="96"/>
      <c r="RNX69" s="96"/>
      <c r="RNY69" s="96"/>
      <c r="RNZ69" s="96"/>
      <c r="ROA69" s="96"/>
      <c r="ROB69" s="96"/>
      <c r="ROC69" s="96"/>
      <c r="ROD69" s="96"/>
      <c r="ROE69" s="96"/>
      <c r="ROF69" s="96"/>
      <c r="ROG69" s="96"/>
      <c r="ROH69" s="96"/>
      <c r="ROI69" s="96"/>
      <c r="ROJ69" s="96"/>
      <c r="ROK69" s="96"/>
      <c r="ROL69" s="96"/>
      <c r="ROM69" s="96"/>
      <c r="RON69" s="96"/>
      <c r="ROO69" s="96"/>
      <c r="ROP69" s="96"/>
      <c r="ROQ69" s="96"/>
      <c r="ROR69" s="96"/>
      <c r="ROS69" s="96"/>
      <c r="ROT69" s="96"/>
      <c r="ROU69" s="96"/>
      <c r="ROV69" s="96"/>
      <c r="ROW69" s="96"/>
      <c r="ROX69" s="96"/>
      <c r="ROY69" s="96"/>
      <c r="ROZ69" s="96"/>
      <c r="RPA69" s="96"/>
      <c r="RPB69" s="96"/>
      <c r="RPC69" s="96"/>
      <c r="RPD69" s="96"/>
      <c r="RPE69" s="96"/>
      <c r="RPF69" s="96"/>
      <c r="RPG69" s="96"/>
      <c r="RPH69" s="96"/>
      <c r="RPI69" s="96"/>
      <c r="RPJ69" s="96"/>
      <c r="RPK69" s="96"/>
      <c r="RPL69" s="96"/>
      <c r="RPM69" s="96"/>
      <c r="RPN69" s="96"/>
      <c r="RPO69" s="96"/>
      <c r="RPP69" s="96"/>
      <c r="RPQ69" s="96"/>
      <c r="RPR69" s="96"/>
      <c r="RPS69" s="96"/>
      <c r="RPT69" s="96"/>
      <c r="RPU69" s="96"/>
      <c r="RPV69" s="96"/>
      <c r="RPW69" s="96"/>
      <c r="RPX69" s="96"/>
      <c r="RPY69" s="96"/>
      <c r="RPZ69" s="96"/>
      <c r="RQA69" s="96"/>
      <c r="RQB69" s="96"/>
      <c r="RQC69" s="96"/>
      <c r="RQD69" s="96"/>
      <c r="RQE69" s="96"/>
      <c r="RQF69" s="96"/>
      <c r="RQG69" s="96"/>
      <c r="RQH69" s="96"/>
      <c r="RQI69" s="96"/>
      <c r="RQJ69" s="96"/>
      <c r="RQK69" s="96"/>
      <c r="RQL69" s="96"/>
      <c r="RQM69" s="96"/>
      <c r="RQN69" s="96"/>
      <c r="RQO69" s="96"/>
      <c r="RQP69" s="96"/>
      <c r="RQQ69" s="96"/>
      <c r="RQR69" s="96"/>
      <c r="RQS69" s="96"/>
      <c r="RQT69" s="96"/>
      <c r="RQU69" s="96"/>
      <c r="RQV69" s="96"/>
      <c r="RQW69" s="96"/>
      <c r="RQX69" s="96"/>
      <c r="RQY69" s="96"/>
      <c r="RQZ69" s="96"/>
      <c r="RRA69" s="96"/>
      <c r="RRB69" s="96"/>
      <c r="RRC69" s="96"/>
      <c r="RRD69" s="96"/>
      <c r="RRE69" s="96"/>
      <c r="RRF69" s="96"/>
      <c r="RRG69" s="96"/>
      <c r="RRH69" s="96"/>
      <c r="RRI69" s="96"/>
      <c r="RRJ69" s="96"/>
      <c r="RRK69" s="96"/>
      <c r="RRL69" s="96"/>
      <c r="RRM69" s="96"/>
      <c r="RRN69" s="96"/>
      <c r="RRO69" s="96"/>
      <c r="RRP69" s="96"/>
      <c r="RRQ69" s="96"/>
      <c r="RRR69" s="96"/>
      <c r="RRS69" s="96"/>
      <c r="RRT69" s="96"/>
      <c r="RRU69" s="96"/>
      <c r="RRV69" s="96"/>
      <c r="RRW69" s="96"/>
      <c r="RRX69" s="96"/>
      <c r="RRY69" s="96"/>
      <c r="RRZ69" s="96"/>
      <c r="RSA69" s="96"/>
      <c r="RSB69" s="96"/>
      <c r="RSC69" s="96"/>
      <c r="RSD69" s="96"/>
      <c r="RSE69" s="96"/>
      <c r="RSF69" s="96"/>
      <c r="RSG69" s="96"/>
      <c r="RSH69" s="96"/>
      <c r="RSI69" s="96"/>
      <c r="RSJ69" s="96"/>
      <c r="RSK69" s="96"/>
      <c r="RSL69" s="96"/>
      <c r="RSM69" s="96"/>
      <c r="RSN69" s="96"/>
      <c r="RSO69" s="96"/>
      <c r="RSP69" s="96"/>
      <c r="RSQ69" s="96"/>
      <c r="RSR69" s="96"/>
      <c r="RSS69" s="96"/>
      <c r="RST69" s="96"/>
      <c r="RSU69" s="96"/>
      <c r="RSV69" s="96"/>
      <c r="RSW69" s="96"/>
      <c r="RSX69" s="96"/>
      <c r="RSY69" s="96"/>
      <c r="RSZ69" s="96"/>
      <c r="RTA69" s="96"/>
      <c r="RTB69" s="96"/>
      <c r="RTC69" s="96"/>
      <c r="RTD69" s="96"/>
      <c r="RTE69" s="96"/>
      <c r="RTF69" s="96"/>
      <c r="RTG69" s="96"/>
      <c r="RTH69" s="96"/>
      <c r="RTI69" s="96"/>
      <c r="RTJ69" s="96"/>
      <c r="RTK69" s="96"/>
      <c r="RTL69" s="96"/>
      <c r="RTM69" s="96"/>
      <c r="RTN69" s="96"/>
      <c r="RTO69" s="96"/>
      <c r="RTP69" s="96"/>
      <c r="RTQ69" s="96"/>
      <c r="RTR69" s="96"/>
      <c r="RTS69" s="96"/>
      <c r="RTT69" s="96"/>
      <c r="RTU69" s="96"/>
      <c r="RTV69" s="96"/>
      <c r="RTW69" s="96"/>
      <c r="RTX69" s="96"/>
      <c r="RTY69" s="96"/>
      <c r="RTZ69" s="96"/>
      <c r="RUA69" s="96"/>
      <c r="RUB69" s="96"/>
      <c r="RUC69" s="96"/>
      <c r="RUD69" s="96"/>
      <c r="RUE69" s="96"/>
      <c r="RUF69" s="96"/>
      <c r="RUG69" s="96"/>
      <c r="RUH69" s="96"/>
      <c r="RUI69" s="96"/>
      <c r="RUJ69" s="96"/>
      <c r="RUK69" s="96"/>
      <c r="RUL69" s="96"/>
      <c r="RUM69" s="96"/>
      <c r="RUN69" s="96"/>
      <c r="RUO69" s="96"/>
      <c r="RUP69" s="96"/>
      <c r="RUQ69" s="96"/>
      <c r="RUR69" s="96"/>
      <c r="RUS69" s="96"/>
      <c r="RUT69" s="96"/>
      <c r="RUU69" s="96"/>
      <c r="RUV69" s="96"/>
      <c r="RUW69" s="96"/>
      <c r="RUX69" s="96"/>
      <c r="RUY69" s="96"/>
      <c r="RUZ69" s="96"/>
      <c r="RVA69" s="96"/>
      <c r="RVB69" s="96"/>
      <c r="RVC69" s="96"/>
      <c r="RVD69" s="96"/>
      <c r="RVE69" s="96"/>
      <c r="RVF69" s="96"/>
      <c r="RVG69" s="96"/>
      <c r="RVH69" s="96"/>
      <c r="RVI69" s="96"/>
      <c r="RVJ69" s="96"/>
      <c r="RVK69" s="96"/>
      <c r="RVL69" s="96"/>
      <c r="RVM69" s="96"/>
      <c r="RVN69" s="96"/>
      <c r="RVO69" s="96"/>
      <c r="RVP69" s="96"/>
      <c r="RVQ69" s="96"/>
      <c r="RVR69" s="96"/>
      <c r="RVS69" s="96"/>
      <c r="RVT69" s="96"/>
      <c r="RVU69" s="96"/>
      <c r="RVV69" s="96"/>
      <c r="RVW69" s="96"/>
      <c r="RVX69" s="96"/>
      <c r="RVY69" s="96"/>
      <c r="RVZ69" s="96"/>
      <c r="RWA69" s="96"/>
      <c r="RWB69" s="96"/>
      <c r="RWC69" s="96"/>
      <c r="RWD69" s="96"/>
      <c r="RWE69" s="96"/>
      <c r="RWF69" s="96"/>
      <c r="RWG69" s="96"/>
      <c r="RWH69" s="96"/>
      <c r="RWI69" s="96"/>
      <c r="RWJ69" s="96"/>
      <c r="RWK69" s="96"/>
      <c r="RWL69" s="96"/>
      <c r="RWM69" s="96"/>
      <c r="RWN69" s="96"/>
      <c r="RWO69" s="96"/>
      <c r="RWP69" s="96"/>
      <c r="RWQ69" s="96"/>
      <c r="RWR69" s="96"/>
      <c r="RWS69" s="96"/>
      <c r="RWT69" s="96"/>
      <c r="RWU69" s="96"/>
      <c r="RWV69" s="96"/>
      <c r="RWW69" s="96"/>
      <c r="RWX69" s="96"/>
      <c r="RWY69" s="96"/>
      <c r="RWZ69" s="96"/>
      <c r="RXA69" s="96"/>
      <c r="RXB69" s="96"/>
      <c r="RXC69" s="96"/>
      <c r="RXD69" s="96"/>
      <c r="RXE69" s="96"/>
      <c r="RXF69" s="96"/>
      <c r="RXG69" s="96"/>
      <c r="RXH69" s="96"/>
      <c r="RXI69" s="96"/>
      <c r="RXJ69" s="96"/>
      <c r="RXK69" s="96"/>
      <c r="RXL69" s="96"/>
      <c r="RXM69" s="96"/>
      <c r="RXN69" s="96"/>
      <c r="RXO69" s="96"/>
      <c r="RXP69" s="96"/>
      <c r="RXQ69" s="96"/>
      <c r="RXR69" s="96"/>
      <c r="RXS69" s="96"/>
      <c r="RXT69" s="96"/>
      <c r="RXU69" s="96"/>
      <c r="RXV69" s="96"/>
      <c r="RXW69" s="96"/>
      <c r="RXX69" s="96"/>
      <c r="RXY69" s="96"/>
      <c r="RXZ69" s="96"/>
      <c r="RYA69" s="96"/>
      <c r="RYB69" s="96"/>
      <c r="RYC69" s="96"/>
      <c r="RYD69" s="96"/>
      <c r="RYE69" s="96"/>
      <c r="RYF69" s="96"/>
      <c r="RYG69" s="96"/>
      <c r="RYH69" s="96"/>
      <c r="RYI69" s="96"/>
      <c r="RYJ69" s="96"/>
      <c r="RYK69" s="96"/>
      <c r="RYL69" s="96"/>
      <c r="RYM69" s="96"/>
      <c r="RYN69" s="96"/>
      <c r="RYO69" s="96"/>
      <c r="RYP69" s="96"/>
      <c r="RYQ69" s="96"/>
      <c r="RYR69" s="96"/>
      <c r="RYS69" s="96"/>
      <c r="RYT69" s="96"/>
      <c r="RYU69" s="96"/>
      <c r="RYV69" s="96"/>
      <c r="RYW69" s="96"/>
      <c r="RYX69" s="96"/>
      <c r="RYY69" s="96"/>
      <c r="RYZ69" s="96"/>
      <c r="RZA69" s="96"/>
      <c r="RZB69" s="96"/>
      <c r="RZC69" s="96"/>
      <c r="RZD69" s="96"/>
      <c r="RZE69" s="96"/>
      <c r="RZF69" s="96"/>
      <c r="RZG69" s="96"/>
      <c r="RZH69" s="96"/>
      <c r="RZI69" s="96"/>
      <c r="RZJ69" s="96"/>
      <c r="RZK69" s="96"/>
      <c r="RZL69" s="96"/>
      <c r="RZM69" s="96"/>
      <c r="RZN69" s="96"/>
      <c r="RZO69" s="96"/>
      <c r="RZP69" s="96"/>
      <c r="RZQ69" s="96"/>
      <c r="RZR69" s="96"/>
      <c r="RZS69" s="96"/>
      <c r="RZT69" s="96"/>
      <c r="RZU69" s="96"/>
      <c r="RZV69" s="96"/>
      <c r="RZW69" s="96"/>
      <c r="RZX69" s="96"/>
      <c r="RZY69" s="96"/>
      <c r="RZZ69" s="96"/>
      <c r="SAA69" s="96"/>
      <c r="SAB69" s="96"/>
      <c r="SAC69" s="96"/>
      <c r="SAD69" s="96"/>
      <c r="SAE69" s="96"/>
      <c r="SAF69" s="96"/>
      <c r="SAG69" s="96"/>
      <c r="SAH69" s="96"/>
      <c r="SAI69" s="96"/>
      <c r="SAJ69" s="96"/>
      <c r="SAK69" s="96"/>
      <c r="SAL69" s="96"/>
      <c r="SAM69" s="96"/>
      <c r="SAN69" s="96"/>
      <c r="SAO69" s="96"/>
      <c r="SAP69" s="96"/>
      <c r="SAQ69" s="96"/>
      <c r="SAR69" s="96"/>
      <c r="SAS69" s="96"/>
      <c r="SAT69" s="96"/>
      <c r="SAU69" s="96"/>
      <c r="SAV69" s="96"/>
      <c r="SAW69" s="96"/>
      <c r="SAX69" s="96"/>
      <c r="SAY69" s="96"/>
      <c r="SAZ69" s="96"/>
      <c r="SBA69" s="96"/>
      <c r="SBB69" s="96"/>
      <c r="SBC69" s="96"/>
      <c r="SBD69" s="96"/>
      <c r="SBE69" s="96"/>
      <c r="SBF69" s="96"/>
      <c r="SBG69" s="96"/>
      <c r="SBH69" s="96"/>
      <c r="SBI69" s="96"/>
      <c r="SBJ69" s="96"/>
      <c r="SBK69" s="96"/>
      <c r="SBL69" s="96"/>
      <c r="SBM69" s="96"/>
      <c r="SBN69" s="96"/>
      <c r="SBO69" s="96"/>
      <c r="SBP69" s="96"/>
      <c r="SBQ69" s="96"/>
      <c r="SBR69" s="96"/>
      <c r="SBS69" s="96"/>
      <c r="SBT69" s="96"/>
      <c r="SBU69" s="96"/>
      <c r="SBV69" s="96"/>
      <c r="SBW69" s="96"/>
      <c r="SBX69" s="96"/>
      <c r="SBY69" s="96"/>
      <c r="SBZ69" s="96"/>
      <c r="SCA69" s="96"/>
      <c r="SCB69" s="96"/>
      <c r="SCC69" s="96"/>
      <c r="SCD69" s="96"/>
      <c r="SCE69" s="96"/>
      <c r="SCF69" s="96"/>
      <c r="SCG69" s="96"/>
      <c r="SCH69" s="96"/>
      <c r="SCI69" s="96"/>
      <c r="SCJ69" s="96"/>
      <c r="SCK69" s="96"/>
      <c r="SCL69" s="96"/>
      <c r="SCM69" s="96"/>
      <c r="SCN69" s="96"/>
      <c r="SCO69" s="96"/>
      <c r="SCP69" s="96"/>
      <c r="SCQ69" s="96"/>
      <c r="SCR69" s="96"/>
      <c r="SCS69" s="96"/>
      <c r="SCT69" s="96"/>
      <c r="SCU69" s="96"/>
      <c r="SCV69" s="96"/>
      <c r="SCW69" s="96"/>
      <c r="SCX69" s="96"/>
      <c r="SCY69" s="96"/>
      <c r="SCZ69" s="96"/>
      <c r="SDA69" s="96"/>
      <c r="SDB69" s="96"/>
      <c r="SDC69" s="96"/>
      <c r="SDD69" s="96"/>
      <c r="SDE69" s="96"/>
      <c r="SDF69" s="96"/>
      <c r="SDG69" s="96"/>
      <c r="SDH69" s="96"/>
      <c r="SDI69" s="96"/>
      <c r="SDJ69" s="96"/>
      <c r="SDK69" s="96"/>
      <c r="SDL69" s="96"/>
      <c r="SDM69" s="96"/>
      <c r="SDN69" s="96"/>
      <c r="SDO69" s="96"/>
      <c r="SDP69" s="96"/>
      <c r="SDQ69" s="96"/>
      <c r="SDR69" s="96"/>
      <c r="SDS69" s="96"/>
      <c r="SDT69" s="96"/>
      <c r="SDU69" s="96"/>
      <c r="SDV69" s="96"/>
      <c r="SDW69" s="96"/>
      <c r="SDX69" s="96"/>
      <c r="SDY69" s="96"/>
      <c r="SDZ69" s="96"/>
      <c r="SEA69" s="96"/>
      <c r="SEB69" s="96"/>
      <c r="SEC69" s="96"/>
      <c r="SED69" s="96"/>
      <c r="SEE69" s="96"/>
      <c r="SEF69" s="96"/>
      <c r="SEG69" s="96"/>
      <c r="SEH69" s="96"/>
      <c r="SEI69" s="96"/>
      <c r="SEJ69" s="96"/>
      <c r="SEK69" s="96"/>
      <c r="SEL69" s="96"/>
      <c r="SEM69" s="96"/>
      <c r="SEN69" s="96"/>
      <c r="SEO69" s="96"/>
      <c r="SEP69" s="96"/>
      <c r="SEQ69" s="96"/>
      <c r="SER69" s="96"/>
      <c r="SES69" s="96"/>
      <c r="SET69" s="96"/>
      <c r="SEU69" s="96"/>
      <c r="SEV69" s="96"/>
      <c r="SEW69" s="96"/>
      <c r="SEX69" s="96"/>
      <c r="SEY69" s="96"/>
      <c r="SEZ69" s="96"/>
      <c r="SFA69" s="96"/>
      <c r="SFB69" s="96"/>
      <c r="SFC69" s="96"/>
      <c r="SFD69" s="96"/>
      <c r="SFE69" s="96"/>
      <c r="SFF69" s="96"/>
      <c r="SFG69" s="96"/>
      <c r="SFH69" s="96"/>
      <c r="SFI69" s="96"/>
      <c r="SFJ69" s="96"/>
      <c r="SFK69" s="96"/>
      <c r="SFL69" s="96"/>
      <c r="SFM69" s="96"/>
      <c r="SFN69" s="96"/>
      <c r="SFO69" s="96"/>
      <c r="SFP69" s="96"/>
      <c r="SFQ69" s="96"/>
      <c r="SFR69" s="96"/>
      <c r="SFS69" s="96"/>
      <c r="SFT69" s="96"/>
      <c r="SFU69" s="96"/>
      <c r="SFV69" s="96"/>
      <c r="SFW69" s="96"/>
      <c r="SFX69" s="96"/>
      <c r="SFY69" s="96"/>
      <c r="SFZ69" s="96"/>
      <c r="SGA69" s="96"/>
      <c r="SGB69" s="96"/>
      <c r="SGC69" s="96"/>
      <c r="SGD69" s="96"/>
      <c r="SGE69" s="96"/>
      <c r="SGF69" s="96"/>
      <c r="SGG69" s="96"/>
      <c r="SGH69" s="96"/>
      <c r="SGI69" s="96"/>
      <c r="SGJ69" s="96"/>
      <c r="SGK69" s="96"/>
      <c r="SGL69" s="96"/>
      <c r="SGM69" s="96"/>
      <c r="SGN69" s="96"/>
      <c r="SGO69" s="96"/>
      <c r="SGP69" s="96"/>
      <c r="SGQ69" s="96"/>
      <c r="SGR69" s="96"/>
      <c r="SGS69" s="96"/>
      <c r="SGT69" s="96"/>
      <c r="SGU69" s="96"/>
      <c r="SGV69" s="96"/>
      <c r="SGW69" s="96"/>
      <c r="SGX69" s="96"/>
      <c r="SGY69" s="96"/>
      <c r="SGZ69" s="96"/>
      <c r="SHA69" s="96"/>
      <c r="SHB69" s="96"/>
      <c r="SHC69" s="96"/>
      <c r="SHD69" s="96"/>
      <c r="SHE69" s="96"/>
      <c r="SHF69" s="96"/>
      <c r="SHG69" s="96"/>
      <c r="SHH69" s="96"/>
      <c r="SHI69" s="96"/>
      <c r="SHJ69" s="96"/>
      <c r="SHK69" s="96"/>
      <c r="SHL69" s="96"/>
      <c r="SHM69" s="96"/>
      <c r="SHN69" s="96"/>
      <c r="SHO69" s="96"/>
      <c r="SHP69" s="96"/>
      <c r="SHQ69" s="96"/>
      <c r="SHR69" s="96"/>
      <c r="SHS69" s="96"/>
      <c r="SHT69" s="96"/>
      <c r="SHU69" s="96"/>
      <c r="SHV69" s="96"/>
      <c r="SHW69" s="96"/>
      <c r="SHX69" s="96"/>
      <c r="SHY69" s="96"/>
      <c r="SHZ69" s="96"/>
      <c r="SIA69" s="96"/>
      <c r="SIB69" s="96"/>
      <c r="SIC69" s="96"/>
      <c r="SID69" s="96"/>
      <c r="SIE69" s="96"/>
      <c r="SIF69" s="96"/>
      <c r="SIG69" s="96"/>
      <c r="SIH69" s="96"/>
      <c r="SII69" s="96"/>
      <c r="SIJ69" s="96"/>
      <c r="SIK69" s="96"/>
      <c r="SIL69" s="96"/>
      <c r="SIM69" s="96"/>
      <c r="SIN69" s="96"/>
      <c r="SIO69" s="96"/>
      <c r="SIP69" s="96"/>
      <c r="SIQ69" s="96"/>
      <c r="SIR69" s="96"/>
      <c r="SIS69" s="96"/>
      <c r="SIT69" s="96"/>
      <c r="SIU69" s="96"/>
      <c r="SIV69" s="96"/>
      <c r="SIW69" s="96"/>
      <c r="SIX69" s="96"/>
      <c r="SIY69" s="96"/>
      <c r="SIZ69" s="96"/>
      <c r="SJA69" s="96"/>
      <c r="SJB69" s="96"/>
      <c r="SJC69" s="96"/>
      <c r="SJD69" s="96"/>
      <c r="SJE69" s="96"/>
      <c r="SJF69" s="96"/>
      <c r="SJG69" s="96"/>
      <c r="SJH69" s="96"/>
      <c r="SJI69" s="96"/>
      <c r="SJJ69" s="96"/>
      <c r="SJK69" s="96"/>
      <c r="SJL69" s="96"/>
      <c r="SJM69" s="96"/>
      <c r="SJN69" s="96"/>
      <c r="SJO69" s="96"/>
      <c r="SJP69" s="96"/>
      <c r="SJQ69" s="96"/>
      <c r="SJR69" s="96"/>
      <c r="SJS69" s="96"/>
      <c r="SJT69" s="96"/>
      <c r="SJU69" s="96"/>
      <c r="SJV69" s="96"/>
      <c r="SJW69" s="96"/>
      <c r="SJX69" s="96"/>
      <c r="SJY69" s="96"/>
      <c r="SJZ69" s="96"/>
      <c r="SKA69" s="96"/>
      <c r="SKB69" s="96"/>
      <c r="SKC69" s="96"/>
      <c r="SKD69" s="96"/>
      <c r="SKE69" s="96"/>
      <c r="SKF69" s="96"/>
      <c r="SKG69" s="96"/>
      <c r="SKH69" s="96"/>
      <c r="SKI69" s="96"/>
      <c r="SKJ69" s="96"/>
      <c r="SKK69" s="96"/>
      <c r="SKL69" s="96"/>
      <c r="SKM69" s="96"/>
      <c r="SKN69" s="96"/>
      <c r="SKO69" s="96"/>
      <c r="SKP69" s="96"/>
      <c r="SKQ69" s="96"/>
      <c r="SKR69" s="96"/>
      <c r="SKS69" s="96"/>
      <c r="SKT69" s="96"/>
      <c r="SKU69" s="96"/>
      <c r="SKV69" s="96"/>
      <c r="SKW69" s="96"/>
      <c r="SKX69" s="96"/>
      <c r="SKY69" s="96"/>
      <c r="SKZ69" s="96"/>
      <c r="SLA69" s="96"/>
      <c r="SLB69" s="96"/>
      <c r="SLC69" s="96"/>
      <c r="SLD69" s="96"/>
      <c r="SLE69" s="96"/>
      <c r="SLF69" s="96"/>
      <c r="SLG69" s="96"/>
      <c r="SLH69" s="96"/>
      <c r="SLI69" s="96"/>
      <c r="SLJ69" s="96"/>
      <c r="SLK69" s="96"/>
      <c r="SLL69" s="96"/>
      <c r="SLM69" s="96"/>
      <c r="SLN69" s="96"/>
      <c r="SLO69" s="96"/>
      <c r="SLP69" s="96"/>
      <c r="SLQ69" s="96"/>
      <c r="SLR69" s="96"/>
      <c r="SLS69" s="96"/>
      <c r="SLT69" s="96"/>
      <c r="SLU69" s="96"/>
      <c r="SLV69" s="96"/>
      <c r="SLW69" s="96"/>
      <c r="SLX69" s="96"/>
      <c r="SLY69" s="96"/>
      <c r="SLZ69" s="96"/>
      <c r="SMA69" s="96"/>
      <c r="SMB69" s="96"/>
      <c r="SMC69" s="96"/>
      <c r="SMD69" s="96"/>
      <c r="SME69" s="96"/>
      <c r="SMF69" s="96"/>
      <c r="SMG69" s="96"/>
      <c r="SMH69" s="96"/>
      <c r="SMI69" s="96"/>
      <c r="SMJ69" s="96"/>
      <c r="SMK69" s="96"/>
      <c r="SML69" s="96"/>
      <c r="SMM69" s="96"/>
      <c r="SMN69" s="96"/>
      <c r="SMO69" s="96"/>
      <c r="SMP69" s="96"/>
      <c r="SMQ69" s="96"/>
      <c r="SMR69" s="96"/>
      <c r="SMS69" s="96"/>
      <c r="SMT69" s="96"/>
      <c r="SMU69" s="96"/>
      <c r="SMV69" s="96"/>
      <c r="SMW69" s="96"/>
      <c r="SMX69" s="96"/>
      <c r="SMY69" s="96"/>
      <c r="SMZ69" s="96"/>
      <c r="SNA69" s="96"/>
      <c r="SNB69" s="96"/>
      <c r="SNC69" s="96"/>
      <c r="SND69" s="96"/>
      <c r="SNE69" s="96"/>
      <c r="SNF69" s="96"/>
      <c r="SNG69" s="96"/>
      <c r="SNH69" s="96"/>
      <c r="SNI69" s="96"/>
      <c r="SNJ69" s="96"/>
      <c r="SNK69" s="96"/>
      <c r="SNL69" s="96"/>
      <c r="SNM69" s="96"/>
      <c r="SNN69" s="96"/>
      <c r="SNO69" s="96"/>
      <c r="SNP69" s="96"/>
      <c r="SNQ69" s="96"/>
      <c r="SNR69" s="96"/>
      <c r="SNS69" s="96"/>
      <c r="SNT69" s="96"/>
      <c r="SNU69" s="96"/>
      <c r="SNV69" s="96"/>
      <c r="SNW69" s="96"/>
      <c r="SNX69" s="96"/>
      <c r="SNY69" s="96"/>
      <c r="SNZ69" s="96"/>
      <c r="SOA69" s="96"/>
      <c r="SOB69" s="96"/>
      <c r="SOC69" s="96"/>
      <c r="SOD69" s="96"/>
      <c r="SOE69" s="96"/>
      <c r="SOF69" s="96"/>
      <c r="SOG69" s="96"/>
      <c r="SOH69" s="96"/>
      <c r="SOI69" s="96"/>
      <c r="SOJ69" s="96"/>
      <c r="SOK69" s="96"/>
      <c r="SOL69" s="96"/>
      <c r="SOM69" s="96"/>
      <c r="SON69" s="96"/>
      <c r="SOO69" s="96"/>
      <c r="SOP69" s="96"/>
      <c r="SOQ69" s="96"/>
      <c r="SOR69" s="96"/>
      <c r="SOS69" s="96"/>
      <c r="SOT69" s="96"/>
      <c r="SOU69" s="96"/>
      <c r="SOV69" s="96"/>
      <c r="SOW69" s="96"/>
      <c r="SOX69" s="96"/>
      <c r="SOY69" s="96"/>
      <c r="SOZ69" s="96"/>
      <c r="SPA69" s="96"/>
      <c r="SPB69" s="96"/>
      <c r="SPC69" s="96"/>
      <c r="SPD69" s="96"/>
      <c r="SPE69" s="96"/>
      <c r="SPF69" s="96"/>
      <c r="SPG69" s="96"/>
      <c r="SPH69" s="96"/>
      <c r="SPI69" s="96"/>
      <c r="SPJ69" s="96"/>
      <c r="SPK69" s="96"/>
      <c r="SPL69" s="96"/>
      <c r="SPM69" s="96"/>
      <c r="SPN69" s="96"/>
      <c r="SPO69" s="96"/>
      <c r="SPP69" s="96"/>
      <c r="SPQ69" s="96"/>
      <c r="SPR69" s="96"/>
      <c r="SPS69" s="96"/>
      <c r="SPT69" s="96"/>
      <c r="SPU69" s="96"/>
      <c r="SPV69" s="96"/>
      <c r="SPW69" s="96"/>
      <c r="SPX69" s="96"/>
      <c r="SPY69" s="96"/>
      <c r="SPZ69" s="96"/>
      <c r="SQA69" s="96"/>
      <c r="SQB69" s="96"/>
      <c r="SQC69" s="96"/>
      <c r="SQD69" s="96"/>
      <c r="SQE69" s="96"/>
      <c r="SQF69" s="96"/>
      <c r="SQG69" s="96"/>
      <c r="SQH69" s="96"/>
      <c r="SQI69" s="96"/>
      <c r="SQJ69" s="96"/>
      <c r="SQK69" s="96"/>
      <c r="SQL69" s="96"/>
      <c r="SQM69" s="96"/>
      <c r="SQN69" s="96"/>
      <c r="SQO69" s="96"/>
      <c r="SQP69" s="96"/>
      <c r="SQQ69" s="96"/>
      <c r="SQR69" s="96"/>
      <c r="SQS69" s="96"/>
      <c r="SQT69" s="96"/>
      <c r="SQU69" s="96"/>
      <c r="SQV69" s="96"/>
      <c r="SQW69" s="96"/>
      <c r="SQX69" s="96"/>
      <c r="SQY69" s="96"/>
      <c r="SQZ69" s="96"/>
      <c r="SRA69" s="96"/>
      <c r="SRB69" s="96"/>
      <c r="SRC69" s="96"/>
      <c r="SRD69" s="96"/>
      <c r="SRE69" s="96"/>
      <c r="SRF69" s="96"/>
      <c r="SRG69" s="96"/>
      <c r="SRH69" s="96"/>
      <c r="SRI69" s="96"/>
      <c r="SRJ69" s="96"/>
      <c r="SRK69" s="96"/>
      <c r="SRL69" s="96"/>
      <c r="SRM69" s="96"/>
      <c r="SRN69" s="96"/>
      <c r="SRO69" s="96"/>
      <c r="SRP69" s="96"/>
      <c r="SRQ69" s="96"/>
      <c r="SRR69" s="96"/>
      <c r="SRS69" s="96"/>
      <c r="SRT69" s="96"/>
      <c r="SRU69" s="96"/>
      <c r="SRV69" s="96"/>
      <c r="SRW69" s="96"/>
      <c r="SRX69" s="96"/>
      <c r="SRY69" s="96"/>
      <c r="SRZ69" s="96"/>
      <c r="SSA69" s="96"/>
      <c r="SSB69" s="96"/>
      <c r="SSC69" s="96"/>
      <c r="SSD69" s="96"/>
      <c r="SSE69" s="96"/>
      <c r="SSF69" s="96"/>
      <c r="SSG69" s="96"/>
      <c r="SSH69" s="96"/>
      <c r="SSI69" s="96"/>
      <c r="SSJ69" s="96"/>
      <c r="SSK69" s="96"/>
      <c r="SSL69" s="96"/>
      <c r="SSM69" s="96"/>
      <c r="SSN69" s="96"/>
      <c r="SSO69" s="96"/>
      <c r="SSP69" s="96"/>
      <c r="SSQ69" s="96"/>
      <c r="SSR69" s="96"/>
      <c r="SSS69" s="96"/>
      <c r="SST69" s="96"/>
      <c r="SSU69" s="96"/>
      <c r="SSV69" s="96"/>
      <c r="SSW69" s="96"/>
      <c r="SSX69" s="96"/>
      <c r="SSY69" s="96"/>
      <c r="SSZ69" s="96"/>
      <c r="STA69" s="96"/>
      <c r="STB69" s="96"/>
      <c r="STC69" s="96"/>
      <c r="STD69" s="96"/>
      <c r="STE69" s="96"/>
      <c r="STF69" s="96"/>
      <c r="STG69" s="96"/>
      <c r="STH69" s="96"/>
      <c r="STI69" s="96"/>
      <c r="STJ69" s="96"/>
      <c r="STK69" s="96"/>
      <c r="STL69" s="96"/>
      <c r="STM69" s="96"/>
      <c r="STN69" s="96"/>
      <c r="STO69" s="96"/>
      <c r="STP69" s="96"/>
      <c r="STQ69" s="96"/>
      <c r="STR69" s="96"/>
      <c r="STS69" s="96"/>
      <c r="STT69" s="96"/>
      <c r="STU69" s="96"/>
      <c r="STV69" s="96"/>
      <c r="STW69" s="96"/>
      <c r="STX69" s="96"/>
      <c r="STY69" s="96"/>
      <c r="STZ69" s="96"/>
      <c r="SUA69" s="96"/>
      <c r="SUB69" s="96"/>
      <c r="SUC69" s="96"/>
      <c r="SUD69" s="96"/>
      <c r="SUE69" s="96"/>
      <c r="SUF69" s="96"/>
      <c r="SUG69" s="96"/>
      <c r="SUH69" s="96"/>
      <c r="SUI69" s="96"/>
      <c r="SUJ69" s="96"/>
      <c r="SUK69" s="96"/>
      <c r="SUL69" s="96"/>
      <c r="SUM69" s="96"/>
      <c r="SUN69" s="96"/>
      <c r="SUO69" s="96"/>
      <c r="SUP69" s="96"/>
      <c r="SUQ69" s="96"/>
      <c r="SUR69" s="96"/>
      <c r="SUS69" s="96"/>
      <c r="SUT69" s="96"/>
      <c r="SUU69" s="96"/>
      <c r="SUV69" s="96"/>
      <c r="SUW69" s="96"/>
      <c r="SUX69" s="96"/>
      <c r="SUY69" s="96"/>
      <c r="SUZ69" s="96"/>
      <c r="SVA69" s="96"/>
      <c r="SVB69" s="96"/>
      <c r="SVC69" s="96"/>
      <c r="SVD69" s="96"/>
      <c r="SVE69" s="96"/>
      <c r="SVF69" s="96"/>
      <c r="SVG69" s="96"/>
      <c r="SVH69" s="96"/>
      <c r="SVI69" s="96"/>
      <c r="SVJ69" s="96"/>
      <c r="SVK69" s="96"/>
      <c r="SVL69" s="96"/>
      <c r="SVM69" s="96"/>
      <c r="SVN69" s="96"/>
      <c r="SVO69" s="96"/>
      <c r="SVP69" s="96"/>
      <c r="SVQ69" s="96"/>
      <c r="SVR69" s="96"/>
      <c r="SVS69" s="96"/>
      <c r="SVT69" s="96"/>
      <c r="SVU69" s="96"/>
      <c r="SVV69" s="96"/>
      <c r="SVW69" s="96"/>
      <c r="SVX69" s="96"/>
      <c r="SVY69" s="96"/>
      <c r="SVZ69" s="96"/>
      <c r="SWA69" s="96"/>
      <c r="SWB69" s="96"/>
      <c r="SWC69" s="96"/>
      <c r="SWD69" s="96"/>
      <c r="SWE69" s="96"/>
      <c r="SWF69" s="96"/>
      <c r="SWG69" s="96"/>
      <c r="SWH69" s="96"/>
      <c r="SWI69" s="96"/>
      <c r="SWJ69" s="96"/>
      <c r="SWK69" s="96"/>
      <c r="SWL69" s="96"/>
      <c r="SWM69" s="96"/>
      <c r="SWN69" s="96"/>
      <c r="SWO69" s="96"/>
      <c r="SWP69" s="96"/>
      <c r="SWQ69" s="96"/>
      <c r="SWR69" s="96"/>
      <c r="SWS69" s="96"/>
      <c r="SWT69" s="96"/>
      <c r="SWU69" s="96"/>
      <c r="SWV69" s="96"/>
      <c r="SWW69" s="96"/>
      <c r="SWX69" s="96"/>
      <c r="SWY69" s="96"/>
      <c r="SWZ69" s="96"/>
      <c r="SXA69" s="96"/>
      <c r="SXB69" s="96"/>
      <c r="SXC69" s="96"/>
      <c r="SXD69" s="96"/>
      <c r="SXE69" s="96"/>
      <c r="SXF69" s="96"/>
      <c r="SXG69" s="96"/>
      <c r="SXH69" s="96"/>
      <c r="SXI69" s="96"/>
      <c r="SXJ69" s="96"/>
      <c r="SXK69" s="96"/>
      <c r="SXL69" s="96"/>
      <c r="SXM69" s="96"/>
      <c r="SXN69" s="96"/>
      <c r="SXO69" s="96"/>
      <c r="SXP69" s="96"/>
      <c r="SXQ69" s="96"/>
      <c r="SXR69" s="96"/>
      <c r="SXS69" s="96"/>
      <c r="SXT69" s="96"/>
      <c r="SXU69" s="96"/>
      <c r="SXV69" s="96"/>
      <c r="SXW69" s="96"/>
      <c r="SXX69" s="96"/>
      <c r="SXY69" s="96"/>
      <c r="SXZ69" s="96"/>
      <c r="SYA69" s="96"/>
      <c r="SYB69" s="96"/>
      <c r="SYC69" s="96"/>
      <c r="SYD69" s="96"/>
      <c r="SYE69" s="96"/>
      <c r="SYF69" s="96"/>
      <c r="SYG69" s="96"/>
      <c r="SYH69" s="96"/>
      <c r="SYI69" s="96"/>
      <c r="SYJ69" s="96"/>
      <c r="SYK69" s="96"/>
      <c r="SYL69" s="96"/>
      <c r="SYM69" s="96"/>
      <c r="SYN69" s="96"/>
      <c r="SYO69" s="96"/>
      <c r="SYP69" s="96"/>
      <c r="SYQ69" s="96"/>
      <c r="SYR69" s="96"/>
      <c r="SYS69" s="96"/>
      <c r="SYT69" s="96"/>
      <c r="SYU69" s="96"/>
      <c r="SYV69" s="96"/>
      <c r="SYW69" s="96"/>
      <c r="SYX69" s="96"/>
      <c r="SYY69" s="96"/>
      <c r="SYZ69" s="96"/>
      <c r="SZA69" s="96"/>
      <c r="SZB69" s="96"/>
      <c r="SZC69" s="96"/>
      <c r="SZD69" s="96"/>
      <c r="SZE69" s="96"/>
      <c r="SZF69" s="96"/>
      <c r="SZG69" s="96"/>
      <c r="SZH69" s="96"/>
      <c r="SZI69" s="96"/>
      <c r="SZJ69" s="96"/>
      <c r="SZK69" s="96"/>
      <c r="SZL69" s="96"/>
      <c r="SZM69" s="96"/>
      <c r="SZN69" s="96"/>
      <c r="SZO69" s="96"/>
      <c r="SZP69" s="96"/>
      <c r="SZQ69" s="96"/>
      <c r="SZR69" s="96"/>
      <c r="SZS69" s="96"/>
      <c r="SZT69" s="96"/>
      <c r="SZU69" s="96"/>
      <c r="SZV69" s="96"/>
      <c r="SZW69" s="96"/>
      <c r="SZX69" s="96"/>
      <c r="SZY69" s="96"/>
      <c r="SZZ69" s="96"/>
      <c r="TAA69" s="96"/>
      <c r="TAB69" s="96"/>
      <c r="TAC69" s="96"/>
      <c r="TAD69" s="96"/>
      <c r="TAE69" s="96"/>
      <c r="TAF69" s="96"/>
      <c r="TAG69" s="96"/>
      <c r="TAH69" s="96"/>
      <c r="TAI69" s="96"/>
      <c r="TAJ69" s="96"/>
      <c r="TAK69" s="96"/>
      <c r="TAL69" s="96"/>
      <c r="TAM69" s="96"/>
      <c r="TAN69" s="96"/>
      <c r="TAO69" s="96"/>
      <c r="TAP69" s="96"/>
      <c r="TAQ69" s="96"/>
      <c r="TAR69" s="96"/>
      <c r="TAS69" s="96"/>
      <c r="TAT69" s="96"/>
      <c r="TAU69" s="96"/>
      <c r="TAV69" s="96"/>
      <c r="TAW69" s="96"/>
      <c r="TAX69" s="96"/>
      <c r="TAY69" s="96"/>
      <c r="TAZ69" s="96"/>
      <c r="TBA69" s="96"/>
      <c r="TBB69" s="96"/>
      <c r="TBC69" s="96"/>
      <c r="TBD69" s="96"/>
      <c r="TBE69" s="96"/>
      <c r="TBF69" s="96"/>
      <c r="TBG69" s="96"/>
      <c r="TBH69" s="96"/>
      <c r="TBI69" s="96"/>
      <c r="TBJ69" s="96"/>
      <c r="TBK69" s="96"/>
      <c r="TBL69" s="96"/>
      <c r="TBM69" s="96"/>
      <c r="TBN69" s="96"/>
      <c r="TBO69" s="96"/>
      <c r="TBP69" s="96"/>
      <c r="TBQ69" s="96"/>
      <c r="TBR69" s="96"/>
      <c r="TBS69" s="96"/>
      <c r="TBT69" s="96"/>
      <c r="TBU69" s="96"/>
      <c r="TBV69" s="96"/>
      <c r="TBW69" s="96"/>
      <c r="TBX69" s="96"/>
      <c r="TBY69" s="96"/>
      <c r="TBZ69" s="96"/>
      <c r="TCA69" s="96"/>
      <c r="TCB69" s="96"/>
      <c r="TCC69" s="96"/>
      <c r="TCD69" s="96"/>
      <c r="TCE69" s="96"/>
      <c r="TCF69" s="96"/>
      <c r="TCG69" s="96"/>
      <c r="TCH69" s="96"/>
      <c r="TCI69" s="96"/>
      <c r="TCJ69" s="96"/>
      <c r="TCK69" s="96"/>
      <c r="TCL69" s="96"/>
      <c r="TCM69" s="96"/>
      <c r="TCN69" s="96"/>
      <c r="TCO69" s="96"/>
      <c r="TCP69" s="96"/>
      <c r="TCQ69" s="96"/>
      <c r="TCR69" s="96"/>
      <c r="TCS69" s="96"/>
      <c r="TCT69" s="96"/>
      <c r="TCU69" s="96"/>
      <c r="TCV69" s="96"/>
      <c r="TCW69" s="96"/>
      <c r="TCX69" s="96"/>
      <c r="TCY69" s="96"/>
      <c r="TCZ69" s="96"/>
      <c r="TDA69" s="96"/>
      <c r="TDB69" s="96"/>
      <c r="TDC69" s="96"/>
      <c r="TDD69" s="96"/>
      <c r="TDE69" s="96"/>
      <c r="TDF69" s="96"/>
      <c r="TDG69" s="96"/>
      <c r="TDH69" s="96"/>
      <c r="TDI69" s="96"/>
      <c r="TDJ69" s="96"/>
      <c r="TDK69" s="96"/>
      <c r="TDL69" s="96"/>
      <c r="TDM69" s="96"/>
      <c r="TDN69" s="96"/>
      <c r="TDO69" s="96"/>
      <c r="TDP69" s="96"/>
      <c r="TDQ69" s="96"/>
      <c r="TDR69" s="96"/>
      <c r="TDS69" s="96"/>
      <c r="TDT69" s="96"/>
      <c r="TDU69" s="96"/>
      <c r="TDV69" s="96"/>
      <c r="TDW69" s="96"/>
      <c r="TDX69" s="96"/>
      <c r="TDY69" s="96"/>
      <c r="TDZ69" s="96"/>
      <c r="TEA69" s="96"/>
      <c r="TEB69" s="96"/>
      <c r="TEC69" s="96"/>
      <c r="TED69" s="96"/>
      <c r="TEE69" s="96"/>
      <c r="TEF69" s="96"/>
      <c r="TEG69" s="96"/>
      <c r="TEH69" s="96"/>
      <c r="TEI69" s="96"/>
      <c r="TEJ69" s="96"/>
      <c r="TEK69" s="96"/>
      <c r="TEL69" s="96"/>
      <c r="TEM69" s="96"/>
      <c r="TEN69" s="96"/>
      <c r="TEO69" s="96"/>
      <c r="TEP69" s="96"/>
      <c r="TEQ69" s="96"/>
      <c r="TER69" s="96"/>
      <c r="TES69" s="96"/>
      <c r="TET69" s="96"/>
      <c r="TEU69" s="96"/>
      <c r="TEV69" s="96"/>
      <c r="TEW69" s="96"/>
      <c r="TEX69" s="96"/>
      <c r="TEY69" s="96"/>
      <c r="TEZ69" s="96"/>
      <c r="TFA69" s="96"/>
      <c r="TFB69" s="96"/>
      <c r="TFC69" s="96"/>
      <c r="TFD69" s="96"/>
      <c r="TFE69" s="96"/>
      <c r="TFF69" s="96"/>
      <c r="TFG69" s="96"/>
      <c r="TFH69" s="96"/>
      <c r="TFI69" s="96"/>
      <c r="TFJ69" s="96"/>
      <c r="TFK69" s="96"/>
      <c r="TFL69" s="96"/>
      <c r="TFM69" s="96"/>
      <c r="TFN69" s="96"/>
      <c r="TFO69" s="96"/>
      <c r="TFP69" s="96"/>
      <c r="TFQ69" s="96"/>
      <c r="TFR69" s="96"/>
      <c r="TFS69" s="96"/>
      <c r="TFT69" s="96"/>
      <c r="TFU69" s="96"/>
      <c r="TFV69" s="96"/>
      <c r="TFW69" s="96"/>
      <c r="TFX69" s="96"/>
      <c r="TFY69" s="96"/>
      <c r="TFZ69" s="96"/>
      <c r="TGA69" s="96"/>
      <c r="TGB69" s="96"/>
      <c r="TGC69" s="96"/>
      <c r="TGD69" s="96"/>
      <c r="TGE69" s="96"/>
      <c r="TGF69" s="96"/>
      <c r="TGG69" s="96"/>
      <c r="TGH69" s="96"/>
      <c r="TGI69" s="96"/>
      <c r="TGJ69" s="96"/>
      <c r="TGK69" s="96"/>
      <c r="TGL69" s="96"/>
      <c r="TGM69" s="96"/>
      <c r="TGN69" s="96"/>
      <c r="TGO69" s="96"/>
      <c r="TGP69" s="96"/>
      <c r="TGQ69" s="96"/>
      <c r="TGR69" s="96"/>
      <c r="TGS69" s="96"/>
      <c r="TGT69" s="96"/>
      <c r="TGU69" s="96"/>
      <c r="TGV69" s="96"/>
      <c r="TGW69" s="96"/>
      <c r="TGX69" s="96"/>
      <c r="TGY69" s="96"/>
      <c r="TGZ69" s="96"/>
      <c r="THA69" s="96"/>
      <c r="THB69" s="96"/>
      <c r="THC69" s="96"/>
      <c r="THD69" s="96"/>
      <c r="THE69" s="96"/>
      <c r="THF69" s="96"/>
      <c r="THG69" s="96"/>
      <c r="THH69" s="96"/>
      <c r="THI69" s="96"/>
      <c r="THJ69" s="96"/>
      <c r="THK69" s="96"/>
      <c r="THL69" s="96"/>
      <c r="THM69" s="96"/>
      <c r="THN69" s="96"/>
      <c r="THO69" s="96"/>
      <c r="THP69" s="96"/>
      <c r="THQ69" s="96"/>
      <c r="THR69" s="96"/>
      <c r="THS69" s="96"/>
      <c r="THT69" s="96"/>
      <c r="THU69" s="96"/>
      <c r="THV69" s="96"/>
      <c r="THW69" s="96"/>
      <c r="THX69" s="96"/>
      <c r="THY69" s="96"/>
      <c r="THZ69" s="96"/>
      <c r="TIA69" s="96"/>
      <c r="TIB69" s="96"/>
      <c r="TIC69" s="96"/>
      <c r="TID69" s="96"/>
      <c r="TIE69" s="96"/>
      <c r="TIF69" s="96"/>
      <c r="TIG69" s="96"/>
      <c r="TIH69" s="96"/>
      <c r="TII69" s="96"/>
      <c r="TIJ69" s="96"/>
      <c r="TIK69" s="96"/>
      <c r="TIL69" s="96"/>
      <c r="TIM69" s="96"/>
      <c r="TIN69" s="96"/>
      <c r="TIO69" s="96"/>
      <c r="TIP69" s="96"/>
      <c r="TIQ69" s="96"/>
      <c r="TIR69" s="96"/>
      <c r="TIS69" s="96"/>
      <c r="TIT69" s="96"/>
      <c r="TIU69" s="96"/>
      <c r="TIV69" s="96"/>
      <c r="TIW69" s="96"/>
      <c r="TIX69" s="96"/>
      <c r="TIY69" s="96"/>
      <c r="TIZ69" s="96"/>
      <c r="TJA69" s="96"/>
      <c r="TJB69" s="96"/>
      <c r="TJC69" s="96"/>
      <c r="TJD69" s="96"/>
      <c r="TJE69" s="96"/>
      <c r="TJF69" s="96"/>
      <c r="TJG69" s="96"/>
      <c r="TJH69" s="96"/>
      <c r="TJI69" s="96"/>
      <c r="TJJ69" s="96"/>
      <c r="TJK69" s="96"/>
      <c r="TJL69" s="96"/>
      <c r="TJM69" s="96"/>
      <c r="TJN69" s="96"/>
      <c r="TJO69" s="96"/>
      <c r="TJP69" s="96"/>
      <c r="TJQ69" s="96"/>
      <c r="TJR69" s="96"/>
      <c r="TJS69" s="96"/>
      <c r="TJT69" s="96"/>
      <c r="TJU69" s="96"/>
      <c r="TJV69" s="96"/>
      <c r="TJW69" s="96"/>
      <c r="TJX69" s="96"/>
      <c r="TJY69" s="96"/>
      <c r="TJZ69" s="96"/>
      <c r="TKA69" s="96"/>
      <c r="TKB69" s="96"/>
      <c r="TKC69" s="96"/>
      <c r="TKD69" s="96"/>
      <c r="TKE69" s="96"/>
      <c r="TKF69" s="96"/>
      <c r="TKG69" s="96"/>
      <c r="TKH69" s="96"/>
      <c r="TKI69" s="96"/>
      <c r="TKJ69" s="96"/>
      <c r="TKK69" s="96"/>
      <c r="TKL69" s="96"/>
      <c r="TKM69" s="96"/>
      <c r="TKN69" s="96"/>
      <c r="TKO69" s="96"/>
      <c r="TKP69" s="96"/>
      <c r="TKQ69" s="96"/>
      <c r="TKR69" s="96"/>
      <c r="TKS69" s="96"/>
      <c r="TKT69" s="96"/>
      <c r="TKU69" s="96"/>
      <c r="TKV69" s="96"/>
      <c r="TKW69" s="96"/>
      <c r="TKX69" s="96"/>
      <c r="TKY69" s="96"/>
      <c r="TKZ69" s="96"/>
      <c r="TLA69" s="96"/>
      <c r="TLB69" s="96"/>
      <c r="TLC69" s="96"/>
      <c r="TLD69" s="96"/>
      <c r="TLE69" s="96"/>
      <c r="TLF69" s="96"/>
      <c r="TLG69" s="96"/>
      <c r="TLH69" s="96"/>
      <c r="TLI69" s="96"/>
      <c r="TLJ69" s="96"/>
      <c r="TLK69" s="96"/>
      <c r="TLL69" s="96"/>
      <c r="TLM69" s="96"/>
      <c r="TLN69" s="96"/>
      <c r="TLO69" s="96"/>
      <c r="TLP69" s="96"/>
      <c r="TLQ69" s="96"/>
      <c r="TLR69" s="96"/>
      <c r="TLS69" s="96"/>
      <c r="TLT69" s="96"/>
      <c r="TLU69" s="96"/>
      <c r="TLV69" s="96"/>
      <c r="TLW69" s="96"/>
      <c r="TLX69" s="96"/>
      <c r="TLY69" s="96"/>
      <c r="TLZ69" s="96"/>
      <c r="TMA69" s="96"/>
      <c r="TMB69" s="96"/>
      <c r="TMC69" s="96"/>
      <c r="TMD69" s="96"/>
      <c r="TME69" s="96"/>
      <c r="TMF69" s="96"/>
      <c r="TMG69" s="96"/>
      <c r="TMH69" s="96"/>
      <c r="TMI69" s="96"/>
      <c r="TMJ69" s="96"/>
      <c r="TMK69" s="96"/>
      <c r="TML69" s="96"/>
      <c r="TMM69" s="96"/>
      <c r="TMN69" s="96"/>
      <c r="TMO69" s="96"/>
      <c r="TMP69" s="96"/>
      <c r="TMQ69" s="96"/>
      <c r="TMR69" s="96"/>
      <c r="TMS69" s="96"/>
      <c r="TMT69" s="96"/>
      <c r="TMU69" s="96"/>
      <c r="TMV69" s="96"/>
      <c r="TMW69" s="96"/>
      <c r="TMX69" s="96"/>
      <c r="TMY69" s="96"/>
      <c r="TMZ69" s="96"/>
      <c r="TNA69" s="96"/>
      <c r="TNB69" s="96"/>
      <c r="TNC69" s="96"/>
      <c r="TND69" s="96"/>
      <c r="TNE69" s="96"/>
      <c r="TNF69" s="96"/>
      <c r="TNG69" s="96"/>
      <c r="TNH69" s="96"/>
      <c r="TNI69" s="96"/>
      <c r="TNJ69" s="96"/>
      <c r="TNK69" s="96"/>
      <c r="TNL69" s="96"/>
      <c r="TNM69" s="96"/>
      <c r="TNN69" s="96"/>
      <c r="TNO69" s="96"/>
      <c r="TNP69" s="96"/>
      <c r="TNQ69" s="96"/>
      <c r="TNR69" s="96"/>
      <c r="TNS69" s="96"/>
      <c r="TNT69" s="96"/>
      <c r="TNU69" s="96"/>
      <c r="TNV69" s="96"/>
      <c r="TNW69" s="96"/>
      <c r="TNX69" s="96"/>
      <c r="TNY69" s="96"/>
      <c r="TNZ69" s="96"/>
      <c r="TOA69" s="96"/>
      <c r="TOB69" s="96"/>
      <c r="TOC69" s="96"/>
      <c r="TOD69" s="96"/>
      <c r="TOE69" s="96"/>
      <c r="TOF69" s="96"/>
      <c r="TOG69" s="96"/>
      <c r="TOH69" s="96"/>
      <c r="TOI69" s="96"/>
      <c r="TOJ69" s="96"/>
      <c r="TOK69" s="96"/>
      <c r="TOL69" s="96"/>
      <c r="TOM69" s="96"/>
      <c r="TON69" s="96"/>
      <c r="TOO69" s="96"/>
      <c r="TOP69" s="96"/>
      <c r="TOQ69" s="96"/>
      <c r="TOR69" s="96"/>
      <c r="TOS69" s="96"/>
      <c r="TOT69" s="96"/>
      <c r="TOU69" s="96"/>
      <c r="TOV69" s="96"/>
      <c r="TOW69" s="96"/>
      <c r="TOX69" s="96"/>
      <c r="TOY69" s="96"/>
      <c r="TOZ69" s="96"/>
      <c r="TPA69" s="96"/>
      <c r="TPB69" s="96"/>
      <c r="TPC69" s="96"/>
      <c r="TPD69" s="96"/>
      <c r="TPE69" s="96"/>
      <c r="TPF69" s="96"/>
      <c r="TPG69" s="96"/>
      <c r="TPH69" s="96"/>
      <c r="TPI69" s="96"/>
      <c r="TPJ69" s="96"/>
      <c r="TPK69" s="96"/>
      <c r="TPL69" s="96"/>
      <c r="TPM69" s="96"/>
      <c r="TPN69" s="96"/>
      <c r="TPO69" s="96"/>
      <c r="TPP69" s="96"/>
      <c r="TPQ69" s="96"/>
      <c r="TPR69" s="96"/>
      <c r="TPS69" s="96"/>
      <c r="TPT69" s="96"/>
      <c r="TPU69" s="96"/>
      <c r="TPV69" s="96"/>
      <c r="TPW69" s="96"/>
      <c r="TPX69" s="96"/>
      <c r="TPY69" s="96"/>
      <c r="TPZ69" s="96"/>
      <c r="TQA69" s="96"/>
      <c r="TQB69" s="96"/>
      <c r="TQC69" s="96"/>
      <c r="TQD69" s="96"/>
      <c r="TQE69" s="96"/>
      <c r="TQF69" s="96"/>
      <c r="TQG69" s="96"/>
      <c r="TQH69" s="96"/>
      <c r="TQI69" s="96"/>
      <c r="TQJ69" s="96"/>
      <c r="TQK69" s="96"/>
      <c r="TQL69" s="96"/>
      <c r="TQM69" s="96"/>
      <c r="TQN69" s="96"/>
      <c r="TQO69" s="96"/>
      <c r="TQP69" s="96"/>
      <c r="TQQ69" s="96"/>
      <c r="TQR69" s="96"/>
      <c r="TQS69" s="96"/>
      <c r="TQT69" s="96"/>
      <c r="TQU69" s="96"/>
      <c r="TQV69" s="96"/>
      <c r="TQW69" s="96"/>
      <c r="TQX69" s="96"/>
      <c r="TQY69" s="96"/>
      <c r="TQZ69" s="96"/>
      <c r="TRA69" s="96"/>
      <c r="TRB69" s="96"/>
      <c r="TRC69" s="96"/>
      <c r="TRD69" s="96"/>
      <c r="TRE69" s="96"/>
      <c r="TRF69" s="96"/>
      <c r="TRG69" s="96"/>
      <c r="TRH69" s="96"/>
      <c r="TRI69" s="96"/>
      <c r="TRJ69" s="96"/>
      <c r="TRK69" s="96"/>
      <c r="TRL69" s="96"/>
      <c r="TRM69" s="96"/>
      <c r="TRN69" s="96"/>
      <c r="TRO69" s="96"/>
      <c r="TRP69" s="96"/>
      <c r="TRQ69" s="96"/>
      <c r="TRR69" s="96"/>
      <c r="TRS69" s="96"/>
      <c r="TRT69" s="96"/>
      <c r="TRU69" s="96"/>
      <c r="TRV69" s="96"/>
      <c r="TRW69" s="96"/>
      <c r="TRX69" s="96"/>
      <c r="TRY69" s="96"/>
      <c r="TRZ69" s="96"/>
      <c r="TSA69" s="96"/>
      <c r="TSB69" s="96"/>
      <c r="TSC69" s="96"/>
      <c r="TSD69" s="96"/>
      <c r="TSE69" s="96"/>
      <c r="TSF69" s="96"/>
      <c r="TSG69" s="96"/>
      <c r="TSH69" s="96"/>
      <c r="TSI69" s="96"/>
      <c r="TSJ69" s="96"/>
      <c r="TSK69" s="96"/>
      <c r="TSL69" s="96"/>
      <c r="TSM69" s="96"/>
      <c r="TSN69" s="96"/>
      <c r="TSO69" s="96"/>
      <c r="TSP69" s="96"/>
      <c r="TSQ69" s="96"/>
      <c r="TSR69" s="96"/>
      <c r="TSS69" s="96"/>
      <c r="TST69" s="96"/>
      <c r="TSU69" s="96"/>
      <c r="TSV69" s="96"/>
      <c r="TSW69" s="96"/>
      <c r="TSX69" s="96"/>
      <c r="TSY69" s="96"/>
      <c r="TSZ69" s="96"/>
      <c r="TTA69" s="96"/>
      <c r="TTB69" s="96"/>
      <c r="TTC69" s="96"/>
      <c r="TTD69" s="96"/>
      <c r="TTE69" s="96"/>
      <c r="TTF69" s="96"/>
      <c r="TTG69" s="96"/>
      <c r="TTH69" s="96"/>
      <c r="TTI69" s="96"/>
      <c r="TTJ69" s="96"/>
      <c r="TTK69" s="96"/>
      <c r="TTL69" s="96"/>
      <c r="TTM69" s="96"/>
      <c r="TTN69" s="96"/>
      <c r="TTO69" s="96"/>
      <c r="TTP69" s="96"/>
      <c r="TTQ69" s="96"/>
      <c r="TTR69" s="96"/>
      <c r="TTS69" s="96"/>
      <c r="TTT69" s="96"/>
      <c r="TTU69" s="96"/>
      <c r="TTV69" s="96"/>
      <c r="TTW69" s="96"/>
      <c r="TTX69" s="96"/>
      <c r="TTY69" s="96"/>
      <c r="TTZ69" s="96"/>
      <c r="TUA69" s="96"/>
      <c r="TUB69" s="96"/>
      <c r="TUC69" s="96"/>
      <c r="TUD69" s="96"/>
      <c r="TUE69" s="96"/>
      <c r="TUF69" s="96"/>
      <c r="TUG69" s="96"/>
      <c r="TUH69" s="96"/>
      <c r="TUI69" s="96"/>
      <c r="TUJ69" s="96"/>
      <c r="TUK69" s="96"/>
      <c r="TUL69" s="96"/>
      <c r="TUM69" s="96"/>
      <c r="TUN69" s="96"/>
      <c r="TUO69" s="96"/>
      <c r="TUP69" s="96"/>
      <c r="TUQ69" s="96"/>
      <c r="TUR69" s="96"/>
      <c r="TUS69" s="96"/>
      <c r="TUT69" s="96"/>
      <c r="TUU69" s="96"/>
      <c r="TUV69" s="96"/>
      <c r="TUW69" s="96"/>
      <c r="TUX69" s="96"/>
      <c r="TUY69" s="96"/>
      <c r="TUZ69" s="96"/>
      <c r="TVA69" s="96"/>
      <c r="TVB69" s="96"/>
      <c r="TVC69" s="96"/>
      <c r="TVD69" s="96"/>
      <c r="TVE69" s="96"/>
      <c r="TVF69" s="96"/>
      <c r="TVG69" s="96"/>
      <c r="TVH69" s="96"/>
      <c r="TVI69" s="96"/>
      <c r="TVJ69" s="96"/>
      <c r="TVK69" s="96"/>
      <c r="TVL69" s="96"/>
      <c r="TVM69" s="96"/>
      <c r="TVN69" s="96"/>
      <c r="TVO69" s="96"/>
      <c r="TVP69" s="96"/>
      <c r="TVQ69" s="96"/>
      <c r="TVR69" s="96"/>
      <c r="TVS69" s="96"/>
      <c r="TVT69" s="96"/>
      <c r="TVU69" s="96"/>
      <c r="TVV69" s="96"/>
      <c r="TVW69" s="96"/>
      <c r="TVX69" s="96"/>
      <c r="TVY69" s="96"/>
      <c r="TVZ69" s="96"/>
      <c r="TWA69" s="96"/>
      <c r="TWB69" s="96"/>
      <c r="TWC69" s="96"/>
      <c r="TWD69" s="96"/>
      <c r="TWE69" s="96"/>
      <c r="TWF69" s="96"/>
      <c r="TWG69" s="96"/>
      <c r="TWH69" s="96"/>
      <c r="TWI69" s="96"/>
      <c r="TWJ69" s="96"/>
      <c r="TWK69" s="96"/>
      <c r="TWL69" s="96"/>
      <c r="TWM69" s="96"/>
      <c r="TWN69" s="96"/>
      <c r="TWO69" s="96"/>
      <c r="TWP69" s="96"/>
      <c r="TWQ69" s="96"/>
      <c r="TWR69" s="96"/>
      <c r="TWS69" s="96"/>
      <c r="TWT69" s="96"/>
      <c r="TWU69" s="96"/>
      <c r="TWV69" s="96"/>
      <c r="TWW69" s="96"/>
      <c r="TWX69" s="96"/>
      <c r="TWY69" s="96"/>
      <c r="TWZ69" s="96"/>
      <c r="TXA69" s="96"/>
      <c r="TXB69" s="96"/>
      <c r="TXC69" s="96"/>
      <c r="TXD69" s="96"/>
      <c r="TXE69" s="96"/>
      <c r="TXF69" s="96"/>
      <c r="TXG69" s="96"/>
      <c r="TXH69" s="96"/>
      <c r="TXI69" s="96"/>
      <c r="TXJ69" s="96"/>
      <c r="TXK69" s="96"/>
      <c r="TXL69" s="96"/>
      <c r="TXM69" s="96"/>
      <c r="TXN69" s="96"/>
      <c r="TXO69" s="96"/>
      <c r="TXP69" s="96"/>
      <c r="TXQ69" s="96"/>
      <c r="TXR69" s="96"/>
      <c r="TXS69" s="96"/>
      <c r="TXT69" s="96"/>
      <c r="TXU69" s="96"/>
      <c r="TXV69" s="96"/>
      <c r="TXW69" s="96"/>
      <c r="TXX69" s="96"/>
      <c r="TXY69" s="96"/>
      <c r="TXZ69" s="96"/>
      <c r="TYA69" s="96"/>
      <c r="TYB69" s="96"/>
      <c r="TYC69" s="96"/>
      <c r="TYD69" s="96"/>
      <c r="TYE69" s="96"/>
      <c r="TYF69" s="96"/>
      <c r="TYG69" s="96"/>
      <c r="TYH69" s="96"/>
      <c r="TYI69" s="96"/>
      <c r="TYJ69" s="96"/>
      <c r="TYK69" s="96"/>
      <c r="TYL69" s="96"/>
      <c r="TYM69" s="96"/>
      <c r="TYN69" s="96"/>
      <c r="TYO69" s="96"/>
      <c r="TYP69" s="96"/>
      <c r="TYQ69" s="96"/>
      <c r="TYR69" s="96"/>
      <c r="TYS69" s="96"/>
      <c r="TYT69" s="96"/>
      <c r="TYU69" s="96"/>
      <c r="TYV69" s="96"/>
      <c r="TYW69" s="96"/>
      <c r="TYX69" s="96"/>
      <c r="TYY69" s="96"/>
      <c r="TYZ69" s="96"/>
      <c r="TZA69" s="96"/>
      <c r="TZB69" s="96"/>
      <c r="TZC69" s="96"/>
      <c r="TZD69" s="96"/>
      <c r="TZE69" s="96"/>
      <c r="TZF69" s="96"/>
      <c r="TZG69" s="96"/>
      <c r="TZH69" s="96"/>
      <c r="TZI69" s="96"/>
      <c r="TZJ69" s="96"/>
      <c r="TZK69" s="96"/>
      <c r="TZL69" s="96"/>
      <c r="TZM69" s="96"/>
      <c r="TZN69" s="96"/>
      <c r="TZO69" s="96"/>
      <c r="TZP69" s="96"/>
      <c r="TZQ69" s="96"/>
      <c r="TZR69" s="96"/>
      <c r="TZS69" s="96"/>
      <c r="TZT69" s="96"/>
      <c r="TZU69" s="96"/>
      <c r="TZV69" s="96"/>
      <c r="TZW69" s="96"/>
      <c r="TZX69" s="96"/>
      <c r="TZY69" s="96"/>
      <c r="TZZ69" s="96"/>
      <c r="UAA69" s="96"/>
      <c r="UAB69" s="96"/>
      <c r="UAC69" s="96"/>
      <c r="UAD69" s="96"/>
      <c r="UAE69" s="96"/>
      <c r="UAF69" s="96"/>
      <c r="UAG69" s="96"/>
      <c r="UAH69" s="96"/>
      <c r="UAI69" s="96"/>
      <c r="UAJ69" s="96"/>
      <c r="UAK69" s="96"/>
      <c r="UAL69" s="96"/>
      <c r="UAM69" s="96"/>
      <c r="UAN69" s="96"/>
      <c r="UAO69" s="96"/>
      <c r="UAP69" s="96"/>
      <c r="UAQ69" s="96"/>
      <c r="UAR69" s="96"/>
      <c r="UAS69" s="96"/>
      <c r="UAT69" s="96"/>
      <c r="UAU69" s="96"/>
      <c r="UAV69" s="96"/>
      <c r="UAW69" s="96"/>
      <c r="UAX69" s="96"/>
      <c r="UAY69" s="96"/>
      <c r="UAZ69" s="96"/>
      <c r="UBA69" s="96"/>
      <c r="UBB69" s="96"/>
      <c r="UBC69" s="96"/>
      <c r="UBD69" s="96"/>
      <c r="UBE69" s="96"/>
      <c r="UBF69" s="96"/>
      <c r="UBG69" s="96"/>
      <c r="UBH69" s="96"/>
      <c r="UBI69" s="96"/>
      <c r="UBJ69" s="96"/>
      <c r="UBK69" s="96"/>
      <c r="UBL69" s="96"/>
      <c r="UBM69" s="96"/>
      <c r="UBN69" s="96"/>
      <c r="UBO69" s="96"/>
      <c r="UBP69" s="96"/>
      <c r="UBQ69" s="96"/>
      <c r="UBR69" s="96"/>
      <c r="UBS69" s="96"/>
      <c r="UBT69" s="96"/>
      <c r="UBU69" s="96"/>
      <c r="UBV69" s="96"/>
      <c r="UBW69" s="96"/>
      <c r="UBX69" s="96"/>
      <c r="UBY69" s="96"/>
      <c r="UBZ69" s="96"/>
      <c r="UCA69" s="96"/>
      <c r="UCB69" s="96"/>
      <c r="UCC69" s="96"/>
      <c r="UCD69" s="96"/>
      <c r="UCE69" s="96"/>
      <c r="UCF69" s="96"/>
      <c r="UCG69" s="96"/>
      <c r="UCH69" s="96"/>
      <c r="UCI69" s="96"/>
      <c r="UCJ69" s="96"/>
      <c r="UCK69" s="96"/>
      <c r="UCL69" s="96"/>
      <c r="UCM69" s="96"/>
      <c r="UCN69" s="96"/>
      <c r="UCO69" s="96"/>
      <c r="UCP69" s="96"/>
      <c r="UCQ69" s="96"/>
      <c r="UCR69" s="96"/>
      <c r="UCS69" s="96"/>
      <c r="UCT69" s="96"/>
      <c r="UCU69" s="96"/>
      <c r="UCV69" s="96"/>
      <c r="UCW69" s="96"/>
      <c r="UCX69" s="96"/>
      <c r="UCY69" s="96"/>
      <c r="UCZ69" s="96"/>
      <c r="UDA69" s="96"/>
      <c r="UDB69" s="96"/>
      <c r="UDC69" s="96"/>
      <c r="UDD69" s="96"/>
      <c r="UDE69" s="96"/>
      <c r="UDF69" s="96"/>
      <c r="UDG69" s="96"/>
      <c r="UDH69" s="96"/>
      <c r="UDI69" s="96"/>
      <c r="UDJ69" s="96"/>
      <c r="UDK69" s="96"/>
      <c r="UDL69" s="96"/>
      <c r="UDM69" s="96"/>
      <c r="UDN69" s="96"/>
      <c r="UDO69" s="96"/>
      <c r="UDP69" s="96"/>
      <c r="UDQ69" s="96"/>
      <c r="UDR69" s="96"/>
      <c r="UDS69" s="96"/>
      <c r="UDT69" s="96"/>
      <c r="UDU69" s="96"/>
      <c r="UDV69" s="96"/>
      <c r="UDW69" s="96"/>
      <c r="UDX69" s="96"/>
      <c r="UDY69" s="96"/>
      <c r="UDZ69" s="96"/>
      <c r="UEA69" s="96"/>
      <c r="UEB69" s="96"/>
      <c r="UEC69" s="96"/>
      <c r="UED69" s="96"/>
      <c r="UEE69" s="96"/>
      <c r="UEF69" s="96"/>
      <c r="UEG69" s="96"/>
      <c r="UEH69" s="96"/>
      <c r="UEI69" s="96"/>
      <c r="UEJ69" s="96"/>
      <c r="UEK69" s="96"/>
      <c r="UEL69" s="96"/>
      <c r="UEM69" s="96"/>
      <c r="UEN69" s="96"/>
      <c r="UEO69" s="96"/>
      <c r="UEP69" s="96"/>
      <c r="UEQ69" s="96"/>
      <c r="UER69" s="96"/>
      <c r="UES69" s="96"/>
      <c r="UET69" s="96"/>
      <c r="UEU69" s="96"/>
      <c r="UEV69" s="96"/>
      <c r="UEW69" s="96"/>
      <c r="UEX69" s="96"/>
      <c r="UEY69" s="96"/>
      <c r="UEZ69" s="96"/>
      <c r="UFA69" s="96"/>
      <c r="UFB69" s="96"/>
      <c r="UFC69" s="96"/>
      <c r="UFD69" s="96"/>
      <c r="UFE69" s="96"/>
      <c r="UFF69" s="96"/>
      <c r="UFG69" s="96"/>
      <c r="UFH69" s="96"/>
      <c r="UFI69" s="96"/>
      <c r="UFJ69" s="96"/>
      <c r="UFK69" s="96"/>
      <c r="UFL69" s="96"/>
      <c r="UFM69" s="96"/>
      <c r="UFN69" s="96"/>
      <c r="UFO69" s="96"/>
      <c r="UFP69" s="96"/>
      <c r="UFQ69" s="96"/>
      <c r="UFR69" s="96"/>
      <c r="UFS69" s="96"/>
      <c r="UFT69" s="96"/>
      <c r="UFU69" s="96"/>
      <c r="UFV69" s="96"/>
      <c r="UFW69" s="96"/>
      <c r="UFX69" s="96"/>
      <c r="UFY69" s="96"/>
      <c r="UFZ69" s="96"/>
      <c r="UGA69" s="96"/>
      <c r="UGB69" s="96"/>
      <c r="UGC69" s="96"/>
      <c r="UGD69" s="96"/>
      <c r="UGE69" s="96"/>
      <c r="UGF69" s="96"/>
      <c r="UGG69" s="96"/>
      <c r="UGH69" s="96"/>
      <c r="UGI69" s="96"/>
      <c r="UGJ69" s="96"/>
      <c r="UGK69" s="96"/>
      <c r="UGL69" s="96"/>
      <c r="UGM69" s="96"/>
      <c r="UGN69" s="96"/>
      <c r="UGO69" s="96"/>
      <c r="UGP69" s="96"/>
      <c r="UGQ69" s="96"/>
      <c r="UGR69" s="96"/>
      <c r="UGS69" s="96"/>
      <c r="UGT69" s="96"/>
      <c r="UGU69" s="96"/>
      <c r="UGV69" s="96"/>
      <c r="UGW69" s="96"/>
      <c r="UGX69" s="96"/>
      <c r="UGY69" s="96"/>
      <c r="UGZ69" s="96"/>
      <c r="UHA69" s="96"/>
      <c r="UHB69" s="96"/>
      <c r="UHC69" s="96"/>
      <c r="UHD69" s="96"/>
      <c r="UHE69" s="96"/>
      <c r="UHF69" s="96"/>
      <c r="UHG69" s="96"/>
      <c r="UHH69" s="96"/>
      <c r="UHI69" s="96"/>
      <c r="UHJ69" s="96"/>
      <c r="UHK69" s="96"/>
      <c r="UHL69" s="96"/>
      <c r="UHM69" s="96"/>
      <c r="UHN69" s="96"/>
      <c r="UHO69" s="96"/>
      <c r="UHP69" s="96"/>
      <c r="UHQ69" s="96"/>
      <c r="UHR69" s="96"/>
      <c r="UHS69" s="96"/>
      <c r="UHT69" s="96"/>
      <c r="UHU69" s="96"/>
      <c r="UHV69" s="96"/>
      <c r="UHW69" s="96"/>
      <c r="UHX69" s="96"/>
      <c r="UHY69" s="96"/>
      <c r="UHZ69" s="96"/>
      <c r="UIA69" s="96"/>
      <c r="UIB69" s="96"/>
      <c r="UIC69" s="96"/>
      <c r="UID69" s="96"/>
      <c r="UIE69" s="96"/>
      <c r="UIF69" s="96"/>
      <c r="UIG69" s="96"/>
      <c r="UIH69" s="96"/>
      <c r="UII69" s="96"/>
      <c r="UIJ69" s="96"/>
      <c r="UIK69" s="96"/>
      <c r="UIL69" s="96"/>
      <c r="UIM69" s="96"/>
      <c r="UIN69" s="96"/>
      <c r="UIO69" s="96"/>
      <c r="UIP69" s="96"/>
      <c r="UIQ69" s="96"/>
      <c r="UIR69" s="96"/>
      <c r="UIS69" s="96"/>
      <c r="UIT69" s="96"/>
      <c r="UIU69" s="96"/>
      <c r="UIV69" s="96"/>
      <c r="UIW69" s="96"/>
      <c r="UIX69" s="96"/>
      <c r="UIY69" s="96"/>
      <c r="UIZ69" s="96"/>
      <c r="UJA69" s="96"/>
      <c r="UJB69" s="96"/>
      <c r="UJC69" s="96"/>
      <c r="UJD69" s="96"/>
      <c r="UJE69" s="96"/>
      <c r="UJF69" s="96"/>
      <c r="UJG69" s="96"/>
      <c r="UJH69" s="96"/>
      <c r="UJI69" s="96"/>
      <c r="UJJ69" s="96"/>
      <c r="UJK69" s="96"/>
      <c r="UJL69" s="96"/>
      <c r="UJM69" s="96"/>
      <c r="UJN69" s="96"/>
      <c r="UJO69" s="96"/>
      <c r="UJP69" s="96"/>
      <c r="UJQ69" s="96"/>
      <c r="UJR69" s="96"/>
      <c r="UJS69" s="96"/>
      <c r="UJT69" s="96"/>
      <c r="UJU69" s="96"/>
      <c r="UJV69" s="96"/>
      <c r="UJW69" s="96"/>
      <c r="UJX69" s="96"/>
      <c r="UJY69" s="96"/>
      <c r="UJZ69" s="96"/>
      <c r="UKA69" s="96"/>
      <c r="UKB69" s="96"/>
      <c r="UKC69" s="96"/>
      <c r="UKD69" s="96"/>
      <c r="UKE69" s="96"/>
      <c r="UKF69" s="96"/>
      <c r="UKG69" s="96"/>
      <c r="UKH69" s="96"/>
      <c r="UKI69" s="96"/>
      <c r="UKJ69" s="96"/>
      <c r="UKK69" s="96"/>
      <c r="UKL69" s="96"/>
      <c r="UKM69" s="96"/>
      <c r="UKN69" s="96"/>
      <c r="UKO69" s="96"/>
      <c r="UKP69" s="96"/>
      <c r="UKQ69" s="96"/>
      <c r="UKR69" s="96"/>
      <c r="UKS69" s="96"/>
      <c r="UKT69" s="96"/>
      <c r="UKU69" s="96"/>
      <c r="UKV69" s="96"/>
      <c r="UKW69" s="96"/>
      <c r="UKX69" s="96"/>
      <c r="UKY69" s="96"/>
      <c r="UKZ69" s="96"/>
      <c r="ULA69" s="96"/>
      <c r="ULB69" s="96"/>
      <c r="ULC69" s="96"/>
      <c r="ULD69" s="96"/>
      <c r="ULE69" s="96"/>
      <c r="ULF69" s="96"/>
      <c r="ULG69" s="96"/>
      <c r="ULH69" s="96"/>
      <c r="ULI69" s="96"/>
      <c r="ULJ69" s="96"/>
      <c r="ULK69" s="96"/>
      <c r="ULL69" s="96"/>
      <c r="ULM69" s="96"/>
      <c r="ULN69" s="96"/>
      <c r="ULO69" s="96"/>
      <c r="ULP69" s="96"/>
      <c r="ULQ69" s="96"/>
      <c r="ULR69" s="96"/>
      <c r="ULS69" s="96"/>
      <c r="ULT69" s="96"/>
      <c r="ULU69" s="96"/>
      <c r="ULV69" s="96"/>
      <c r="ULW69" s="96"/>
      <c r="ULX69" s="96"/>
      <c r="ULY69" s="96"/>
      <c r="ULZ69" s="96"/>
      <c r="UMA69" s="96"/>
      <c r="UMB69" s="96"/>
      <c r="UMC69" s="96"/>
      <c r="UMD69" s="96"/>
      <c r="UME69" s="96"/>
      <c r="UMF69" s="96"/>
      <c r="UMG69" s="96"/>
      <c r="UMH69" s="96"/>
      <c r="UMI69" s="96"/>
      <c r="UMJ69" s="96"/>
      <c r="UMK69" s="96"/>
      <c r="UML69" s="96"/>
      <c r="UMM69" s="96"/>
      <c r="UMN69" s="96"/>
      <c r="UMO69" s="96"/>
      <c r="UMP69" s="96"/>
      <c r="UMQ69" s="96"/>
      <c r="UMR69" s="96"/>
      <c r="UMS69" s="96"/>
      <c r="UMT69" s="96"/>
      <c r="UMU69" s="96"/>
      <c r="UMV69" s="96"/>
      <c r="UMW69" s="96"/>
      <c r="UMX69" s="96"/>
      <c r="UMY69" s="96"/>
      <c r="UMZ69" s="96"/>
      <c r="UNA69" s="96"/>
      <c r="UNB69" s="96"/>
      <c r="UNC69" s="96"/>
      <c r="UND69" s="96"/>
      <c r="UNE69" s="96"/>
      <c r="UNF69" s="96"/>
      <c r="UNG69" s="96"/>
      <c r="UNH69" s="96"/>
      <c r="UNI69" s="96"/>
      <c r="UNJ69" s="96"/>
      <c r="UNK69" s="96"/>
      <c r="UNL69" s="96"/>
      <c r="UNM69" s="96"/>
      <c r="UNN69" s="96"/>
      <c r="UNO69" s="96"/>
      <c r="UNP69" s="96"/>
      <c r="UNQ69" s="96"/>
      <c r="UNR69" s="96"/>
      <c r="UNS69" s="96"/>
      <c r="UNT69" s="96"/>
      <c r="UNU69" s="96"/>
      <c r="UNV69" s="96"/>
      <c r="UNW69" s="96"/>
      <c r="UNX69" s="96"/>
      <c r="UNY69" s="96"/>
      <c r="UNZ69" s="96"/>
      <c r="UOA69" s="96"/>
      <c r="UOB69" s="96"/>
      <c r="UOC69" s="96"/>
      <c r="UOD69" s="96"/>
      <c r="UOE69" s="96"/>
      <c r="UOF69" s="96"/>
      <c r="UOG69" s="96"/>
      <c r="UOH69" s="96"/>
      <c r="UOI69" s="96"/>
      <c r="UOJ69" s="96"/>
      <c r="UOK69" s="96"/>
      <c r="UOL69" s="96"/>
      <c r="UOM69" s="96"/>
      <c r="UON69" s="96"/>
      <c r="UOO69" s="96"/>
      <c r="UOP69" s="96"/>
      <c r="UOQ69" s="96"/>
      <c r="UOR69" s="96"/>
      <c r="UOS69" s="96"/>
      <c r="UOT69" s="96"/>
      <c r="UOU69" s="96"/>
      <c r="UOV69" s="96"/>
      <c r="UOW69" s="96"/>
      <c r="UOX69" s="96"/>
      <c r="UOY69" s="96"/>
      <c r="UOZ69" s="96"/>
      <c r="UPA69" s="96"/>
      <c r="UPB69" s="96"/>
      <c r="UPC69" s="96"/>
      <c r="UPD69" s="96"/>
      <c r="UPE69" s="96"/>
      <c r="UPF69" s="96"/>
      <c r="UPG69" s="96"/>
      <c r="UPH69" s="96"/>
      <c r="UPI69" s="96"/>
      <c r="UPJ69" s="96"/>
      <c r="UPK69" s="96"/>
      <c r="UPL69" s="96"/>
      <c r="UPM69" s="96"/>
      <c r="UPN69" s="96"/>
      <c r="UPO69" s="96"/>
      <c r="UPP69" s="96"/>
      <c r="UPQ69" s="96"/>
      <c r="UPR69" s="96"/>
      <c r="UPS69" s="96"/>
      <c r="UPT69" s="96"/>
      <c r="UPU69" s="96"/>
      <c r="UPV69" s="96"/>
      <c r="UPW69" s="96"/>
      <c r="UPX69" s="96"/>
      <c r="UPY69" s="96"/>
      <c r="UPZ69" s="96"/>
      <c r="UQA69" s="96"/>
      <c r="UQB69" s="96"/>
      <c r="UQC69" s="96"/>
      <c r="UQD69" s="96"/>
      <c r="UQE69" s="96"/>
      <c r="UQF69" s="96"/>
      <c r="UQG69" s="96"/>
      <c r="UQH69" s="96"/>
      <c r="UQI69" s="96"/>
      <c r="UQJ69" s="96"/>
      <c r="UQK69" s="96"/>
      <c r="UQL69" s="96"/>
      <c r="UQM69" s="96"/>
      <c r="UQN69" s="96"/>
      <c r="UQO69" s="96"/>
      <c r="UQP69" s="96"/>
      <c r="UQQ69" s="96"/>
      <c r="UQR69" s="96"/>
      <c r="UQS69" s="96"/>
      <c r="UQT69" s="96"/>
      <c r="UQU69" s="96"/>
      <c r="UQV69" s="96"/>
      <c r="UQW69" s="96"/>
      <c r="UQX69" s="96"/>
      <c r="UQY69" s="96"/>
      <c r="UQZ69" s="96"/>
      <c r="URA69" s="96"/>
      <c r="URB69" s="96"/>
      <c r="URC69" s="96"/>
      <c r="URD69" s="96"/>
      <c r="URE69" s="96"/>
      <c r="URF69" s="96"/>
      <c r="URG69" s="96"/>
      <c r="URH69" s="96"/>
      <c r="URI69" s="96"/>
      <c r="URJ69" s="96"/>
      <c r="URK69" s="96"/>
      <c r="URL69" s="96"/>
      <c r="URM69" s="96"/>
      <c r="URN69" s="96"/>
      <c r="URO69" s="96"/>
      <c r="URP69" s="96"/>
      <c r="URQ69" s="96"/>
      <c r="URR69" s="96"/>
      <c r="URS69" s="96"/>
      <c r="URT69" s="96"/>
      <c r="URU69" s="96"/>
      <c r="URV69" s="96"/>
      <c r="URW69" s="96"/>
      <c r="URX69" s="96"/>
      <c r="URY69" s="96"/>
      <c r="URZ69" s="96"/>
      <c r="USA69" s="96"/>
      <c r="USB69" s="96"/>
      <c r="USC69" s="96"/>
      <c r="USD69" s="96"/>
      <c r="USE69" s="96"/>
      <c r="USF69" s="96"/>
      <c r="USG69" s="96"/>
      <c r="USH69" s="96"/>
      <c r="USI69" s="96"/>
      <c r="USJ69" s="96"/>
      <c r="USK69" s="96"/>
      <c r="USL69" s="96"/>
      <c r="USM69" s="96"/>
      <c r="USN69" s="96"/>
      <c r="USO69" s="96"/>
      <c r="USP69" s="96"/>
      <c r="USQ69" s="96"/>
      <c r="USR69" s="96"/>
      <c r="USS69" s="96"/>
      <c r="UST69" s="96"/>
      <c r="USU69" s="96"/>
      <c r="USV69" s="96"/>
      <c r="USW69" s="96"/>
      <c r="USX69" s="96"/>
      <c r="USY69" s="96"/>
      <c r="USZ69" s="96"/>
      <c r="UTA69" s="96"/>
      <c r="UTB69" s="96"/>
      <c r="UTC69" s="96"/>
      <c r="UTD69" s="96"/>
      <c r="UTE69" s="96"/>
      <c r="UTF69" s="96"/>
      <c r="UTG69" s="96"/>
      <c r="UTH69" s="96"/>
      <c r="UTI69" s="96"/>
      <c r="UTJ69" s="96"/>
      <c r="UTK69" s="96"/>
      <c r="UTL69" s="96"/>
      <c r="UTM69" s="96"/>
      <c r="UTN69" s="96"/>
      <c r="UTO69" s="96"/>
      <c r="UTP69" s="96"/>
      <c r="UTQ69" s="96"/>
      <c r="UTR69" s="96"/>
      <c r="UTS69" s="96"/>
      <c r="UTT69" s="96"/>
      <c r="UTU69" s="96"/>
      <c r="UTV69" s="96"/>
      <c r="UTW69" s="96"/>
      <c r="UTX69" s="96"/>
      <c r="UTY69" s="96"/>
      <c r="UTZ69" s="96"/>
      <c r="UUA69" s="96"/>
      <c r="UUB69" s="96"/>
      <c r="UUC69" s="96"/>
      <c r="UUD69" s="96"/>
      <c r="UUE69" s="96"/>
      <c r="UUF69" s="96"/>
      <c r="UUG69" s="96"/>
      <c r="UUH69" s="96"/>
      <c r="UUI69" s="96"/>
      <c r="UUJ69" s="96"/>
      <c r="UUK69" s="96"/>
      <c r="UUL69" s="96"/>
      <c r="UUM69" s="96"/>
      <c r="UUN69" s="96"/>
      <c r="UUO69" s="96"/>
      <c r="UUP69" s="96"/>
      <c r="UUQ69" s="96"/>
      <c r="UUR69" s="96"/>
      <c r="UUS69" s="96"/>
      <c r="UUT69" s="96"/>
      <c r="UUU69" s="96"/>
      <c r="UUV69" s="96"/>
      <c r="UUW69" s="96"/>
      <c r="UUX69" s="96"/>
      <c r="UUY69" s="96"/>
      <c r="UUZ69" s="96"/>
      <c r="UVA69" s="96"/>
      <c r="UVB69" s="96"/>
      <c r="UVC69" s="96"/>
      <c r="UVD69" s="96"/>
      <c r="UVE69" s="96"/>
      <c r="UVF69" s="96"/>
      <c r="UVG69" s="96"/>
      <c r="UVH69" s="96"/>
      <c r="UVI69" s="96"/>
      <c r="UVJ69" s="96"/>
      <c r="UVK69" s="96"/>
      <c r="UVL69" s="96"/>
      <c r="UVM69" s="96"/>
      <c r="UVN69" s="96"/>
      <c r="UVO69" s="96"/>
      <c r="UVP69" s="96"/>
      <c r="UVQ69" s="96"/>
      <c r="UVR69" s="96"/>
      <c r="UVS69" s="96"/>
      <c r="UVT69" s="96"/>
      <c r="UVU69" s="96"/>
      <c r="UVV69" s="96"/>
      <c r="UVW69" s="96"/>
      <c r="UVX69" s="96"/>
      <c r="UVY69" s="96"/>
      <c r="UVZ69" s="96"/>
      <c r="UWA69" s="96"/>
      <c r="UWB69" s="96"/>
      <c r="UWC69" s="96"/>
      <c r="UWD69" s="96"/>
      <c r="UWE69" s="96"/>
      <c r="UWF69" s="96"/>
      <c r="UWG69" s="96"/>
      <c r="UWH69" s="96"/>
      <c r="UWI69" s="96"/>
      <c r="UWJ69" s="96"/>
      <c r="UWK69" s="96"/>
      <c r="UWL69" s="96"/>
      <c r="UWM69" s="96"/>
      <c r="UWN69" s="96"/>
      <c r="UWO69" s="96"/>
      <c r="UWP69" s="96"/>
      <c r="UWQ69" s="96"/>
      <c r="UWR69" s="96"/>
      <c r="UWS69" s="96"/>
      <c r="UWT69" s="96"/>
      <c r="UWU69" s="96"/>
      <c r="UWV69" s="96"/>
      <c r="UWW69" s="96"/>
      <c r="UWX69" s="96"/>
      <c r="UWY69" s="96"/>
      <c r="UWZ69" s="96"/>
      <c r="UXA69" s="96"/>
      <c r="UXB69" s="96"/>
      <c r="UXC69" s="96"/>
      <c r="UXD69" s="96"/>
      <c r="UXE69" s="96"/>
      <c r="UXF69" s="96"/>
      <c r="UXG69" s="96"/>
      <c r="UXH69" s="96"/>
      <c r="UXI69" s="96"/>
      <c r="UXJ69" s="96"/>
      <c r="UXK69" s="96"/>
      <c r="UXL69" s="96"/>
      <c r="UXM69" s="96"/>
      <c r="UXN69" s="96"/>
      <c r="UXO69" s="96"/>
      <c r="UXP69" s="96"/>
      <c r="UXQ69" s="96"/>
      <c r="UXR69" s="96"/>
      <c r="UXS69" s="96"/>
      <c r="UXT69" s="96"/>
      <c r="UXU69" s="96"/>
      <c r="UXV69" s="96"/>
      <c r="UXW69" s="96"/>
      <c r="UXX69" s="96"/>
      <c r="UXY69" s="96"/>
      <c r="UXZ69" s="96"/>
      <c r="UYA69" s="96"/>
      <c r="UYB69" s="96"/>
      <c r="UYC69" s="96"/>
      <c r="UYD69" s="96"/>
      <c r="UYE69" s="96"/>
      <c r="UYF69" s="96"/>
      <c r="UYG69" s="96"/>
      <c r="UYH69" s="96"/>
      <c r="UYI69" s="96"/>
      <c r="UYJ69" s="96"/>
      <c r="UYK69" s="96"/>
      <c r="UYL69" s="96"/>
      <c r="UYM69" s="96"/>
      <c r="UYN69" s="96"/>
      <c r="UYO69" s="96"/>
      <c r="UYP69" s="96"/>
      <c r="UYQ69" s="96"/>
      <c r="UYR69" s="96"/>
      <c r="UYS69" s="96"/>
      <c r="UYT69" s="96"/>
      <c r="UYU69" s="96"/>
      <c r="UYV69" s="96"/>
      <c r="UYW69" s="96"/>
      <c r="UYX69" s="96"/>
      <c r="UYY69" s="96"/>
      <c r="UYZ69" s="96"/>
      <c r="UZA69" s="96"/>
      <c r="UZB69" s="96"/>
      <c r="UZC69" s="96"/>
      <c r="UZD69" s="96"/>
      <c r="UZE69" s="96"/>
      <c r="UZF69" s="96"/>
      <c r="UZG69" s="96"/>
      <c r="UZH69" s="96"/>
      <c r="UZI69" s="96"/>
      <c r="UZJ69" s="96"/>
      <c r="UZK69" s="96"/>
      <c r="UZL69" s="96"/>
      <c r="UZM69" s="96"/>
      <c r="UZN69" s="96"/>
      <c r="UZO69" s="96"/>
      <c r="UZP69" s="96"/>
      <c r="UZQ69" s="96"/>
      <c r="UZR69" s="96"/>
      <c r="UZS69" s="96"/>
      <c r="UZT69" s="96"/>
      <c r="UZU69" s="96"/>
      <c r="UZV69" s="96"/>
      <c r="UZW69" s="96"/>
      <c r="UZX69" s="96"/>
      <c r="UZY69" s="96"/>
      <c r="UZZ69" s="96"/>
      <c r="VAA69" s="96"/>
      <c r="VAB69" s="96"/>
      <c r="VAC69" s="96"/>
      <c r="VAD69" s="96"/>
      <c r="VAE69" s="96"/>
      <c r="VAF69" s="96"/>
      <c r="VAG69" s="96"/>
      <c r="VAH69" s="96"/>
      <c r="VAI69" s="96"/>
      <c r="VAJ69" s="96"/>
      <c r="VAK69" s="96"/>
      <c r="VAL69" s="96"/>
      <c r="VAM69" s="96"/>
      <c r="VAN69" s="96"/>
      <c r="VAO69" s="96"/>
      <c r="VAP69" s="96"/>
      <c r="VAQ69" s="96"/>
      <c r="VAR69" s="96"/>
      <c r="VAS69" s="96"/>
      <c r="VAT69" s="96"/>
      <c r="VAU69" s="96"/>
      <c r="VAV69" s="96"/>
      <c r="VAW69" s="96"/>
      <c r="VAX69" s="96"/>
      <c r="VAY69" s="96"/>
      <c r="VAZ69" s="96"/>
      <c r="VBA69" s="96"/>
      <c r="VBB69" s="96"/>
      <c r="VBC69" s="96"/>
      <c r="VBD69" s="96"/>
      <c r="VBE69" s="96"/>
      <c r="VBF69" s="96"/>
      <c r="VBG69" s="96"/>
      <c r="VBH69" s="96"/>
      <c r="VBI69" s="96"/>
      <c r="VBJ69" s="96"/>
      <c r="VBK69" s="96"/>
      <c r="VBL69" s="96"/>
      <c r="VBM69" s="96"/>
      <c r="VBN69" s="96"/>
      <c r="VBO69" s="96"/>
      <c r="VBP69" s="96"/>
      <c r="VBQ69" s="96"/>
      <c r="VBR69" s="96"/>
      <c r="VBS69" s="96"/>
      <c r="VBT69" s="96"/>
      <c r="VBU69" s="96"/>
      <c r="VBV69" s="96"/>
      <c r="VBW69" s="96"/>
      <c r="VBX69" s="96"/>
      <c r="VBY69" s="96"/>
      <c r="VBZ69" s="96"/>
      <c r="VCA69" s="96"/>
      <c r="VCB69" s="96"/>
      <c r="VCC69" s="96"/>
      <c r="VCD69" s="96"/>
      <c r="VCE69" s="96"/>
      <c r="VCF69" s="96"/>
      <c r="VCG69" s="96"/>
      <c r="VCH69" s="96"/>
      <c r="VCI69" s="96"/>
      <c r="VCJ69" s="96"/>
      <c r="VCK69" s="96"/>
      <c r="VCL69" s="96"/>
      <c r="VCM69" s="96"/>
      <c r="VCN69" s="96"/>
      <c r="VCO69" s="96"/>
      <c r="VCP69" s="96"/>
      <c r="VCQ69" s="96"/>
      <c r="VCR69" s="96"/>
      <c r="VCS69" s="96"/>
      <c r="VCT69" s="96"/>
      <c r="VCU69" s="96"/>
      <c r="VCV69" s="96"/>
      <c r="VCW69" s="96"/>
      <c r="VCX69" s="96"/>
      <c r="VCY69" s="96"/>
      <c r="VCZ69" s="96"/>
      <c r="VDA69" s="96"/>
      <c r="VDB69" s="96"/>
      <c r="VDC69" s="96"/>
      <c r="VDD69" s="96"/>
      <c r="VDE69" s="96"/>
      <c r="VDF69" s="96"/>
      <c r="VDG69" s="96"/>
      <c r="VDH69" s="96"/>
      <c r="VDI69" s="96"/>
      <c r="VDJ69" s="96"/>
      <c r="VDK69" s="96"/>
      <c r="VDL69" s="96"/>
      <c r="VDM69" s="96"/>
      <c r="VDN69" s="96"/>
      <c r="VDO69" s="96"/>
      <c r="VDP69" s="96"/>
      <c r="VDQ69" s="96"/>
      <c r="VDR69" s="96"/>
      <c r="VDS69" s="96"/>
      <c r="VDT69" s="96"/>
      <c r="VDU69" s="96"/>
      <c r="VDV69" s="96"/>
      <c r="VDW69" s="96"/>
      <c r="VDX69" s="96"/>
      <c r="VDY69" s="96"/>
      <c r="VDZ69" s="96"/>
      <c r="VEA69" s="96"/>
      <c r="VEB69" s="96"/>
      <c r="VEC69" s="96"/>
      <c r="VED69" s="96"/>
      <c r="VEE69" s="96"/>
      <c r="VEF69" s="96"/>
      <c r="VEG69" s="96"/>
      <c r="VEH69" s="96"/>
      <c r="VEI69" s="96"/>
      <c r="VEJ69" s="96"/>
      <c r="VEK69" s="96"/>
      <c r="VEL69" s="96"/>
      <c r="VEM69" s="96"/>
      <c r="VEN69" s="96"/>
      <c r="VEO69" s="96"/>
      <c r="VEP69" s="96"/>
      <c r="VEQ69" s="96"/>
      <c r="VER69" s="96"/>
      <c r="VES69" s="96"/>
      <c r="VET69" s="96"/>
      <c r="VEU69" s="96"/>
      <c r="VEV69" s="96"/>
      <c r="VEW69" s="96"/>
      <c r="VEX69" s="96"/>
      <c r="VEY69" s="96"/>
      <c r="VEZ69" s="96"/>
      <c r="VFA69" s="96"/>
      <c r="VFB69" s="96"/>
      <c r="VFC69" s="96"/>
      <c r="VFD69" s="96"/>
      <c r="VFE69" s="96"/>
      <c r="VFF69" s="96"/>
      <c r="VFG69" s="96"/>
      <c r="VFH69" s="96"/>
      <c r="VFI69" s="96"/>
      <c r="VFJ69" s="96"/>
      <c r="VFK69" s="96"/>
      <c r="VFL69" s="96"/>
      <c r="VFM69" s="96"/>
      <c r="VFN69" s="96"/>
      <c r="VFO69" s="96"/>
      <c r="VFP69" s="96"/>
      <c r="VFQ69" s="96"/>
      <c r="VFR69" s="96"/>
      <c r="VFS69" s="96"/>
      <c r="VFT69" s="96"/>
      <c r="VFU69" s="96"/>
      <c r="VFV69" s="96"/>
      <c r="VFW69" s="96"/>
      <c r="VFX69" s="96"/>
      <c r="VFY69" s="96"/>
      <c r="VFZ69" s="96"/>
      <c r="VGA69" s="96"/>
      <c r="VGB69" s="96"/>
      <c r="VGC69" s="96"/>
      <c r="VGD69" s="96"/>
      <c r="VGE69" s="96"/>
      <c r="VGF69" s="96"/>
      <c r="VGG69" s="96"/>
      <c r="VGH69" s="96"/>
      <c r="VGI69" s="96"/>
      <c r="VGJ69" s="96"/>
      <c r="VGK69" s="96"/>
      <c r="VGL69" s="96"/>
      <c r="VGM69" s="96"/>
      <c r="VGN69" s="96"/>
      <c r="VGO69" s="96"/>
      <c r="VGP69" s="96"/>
      <c r="VGQ69" s="96"/>
      <c r="VGR69" s="96"/>
      <c r="VGS69" s="96"/>
      <c r="VGT69" s="96"/>
      <c r="VGU69" s="96"/>
      <c r="VGV69" s="96"/>
      <c r="VGW69" s="96"/>
      <c r="VGX69" s="96"/>
      <c r="VGY69" s="96"/>
      <c r="VGZ69" s="96"/>
      <c r="VHA69" s="96"/>
      <c r="VHB69" s="96"/>
      <c r="VHC69" s="96"/>
      <c r="VHD69" s="96"/>
      <c r="VHE69" s="96"/>
      <c r="VHF69" s="96"/>
      <c r="VHG69" s="96"/>
      <c r="VHH69" s="96"/>
      <c r="VHI69" s="96"/>
      <c r="VHJ69" s="96"/>
      <c r="VHK69" s="96"/>
      <c r="VHL69" s="96"/>
      <c r="VHM69" s="96"/>
      <c r="VHN69" s="96"/>
      <c r="VHO69" s="96"/>
      <c r="VHP69" s="96"/>
      <c r="VHQ69" s="96"/>
      <c r="VHR69" s="96"/>
      <c r="VHS69" s="96"/>
      <c r="VHT69" s="96"/>
      <c r="VHU69" s="96"/>
      <c r="VHV69" s="96"/>
      <c r="VHW69" s="96"/>
      <c r="VHX69" s="96"/>
      <c r="VHY69" s="96"/>
      <c r="VHZ69" s="96"/>
      <c r="VIA69" s="96"/>
      <c r="VIB69" s="96"/>
      <c r="VIC69" s="96"/>
      <c r="VID69" s="96"/>
      <c r="VIE69" s="96"/>
      <c r="VIF69" s="96"/>
      <c r="VIG69" s="96"/>
      <c r="VIH69" s="96"/>
      <c r="VII69" s="96"/>
      <c r="VIJ69" s="96"/>
      <c r="VIK69" s="96"/>
      <c r="VIL69" s="96"/>
      <c r="VIM69" s="96"/>
      <c r="VIN69" s="96"/>
      <c r="VIO69" s="96"/>
      <c r="VIP69" s="96"/>
      <c r="VIQ69" s="96"/>
      <c r="VIR69" s="96"/>
      <c r="VIS69" s="96"/>
      <c r="VIT69" s="96"/>
      <c r="VIU69" s="96"/>
      <c r="VIV69" s="96"/>
      <c r="VIW69" s="96"/>
      <c r="VIX69" s="96"/>
      <c r="VIY69" s="96"/>
      <c r="VIZ69" s="96"/>
      <c r="VJA69" s="96"/>
      <c r="VJB69" s="96"/>
      <c r="VJC69" s="96"/>
      <c r="VJD69" s="96"/>
      <c r="VJE69" s="96"/>
      <c r="VJF69" s="96"/>
      <c r="VJG69" s="96"/>
      <c r="VJH69" s="96"/>
      <c r="VJI69" s="96"/>
      <c r="VJJ69" s="96"/>
      <c r="VJK69" s="96"/>
      <c r="VJL69" s="96"/>
      <c r="VJM69" s="96"/>
      <c r="VJN69" s="96"/>
      <c r="VJO69" s="96"/>
      <c r="VJP69" s="96"/>
      <c r="VJQ69" s="96"/>
      <c r="VJR69" s="96"/>
      <c r="VJS69" s="96"/>
      <c r="VJT69" s="96"/>
      <c r="VJU69" s="96"/>
      <c r="VJV69" s="96"/>
      <c r="VJW69" s="96"/>
      <c r="VJX69" s="96"/>
      <c r="VJY69" s="96"/>
      <c r="VJZ69" s="96"/>
      <c r="VKA69" s="96"/>
      <c r="VKB69" s="96"/>
      <c r="VKC69" s="96"/>
      <c r="VKD69" s="96"/>
      <c r="VKE69" s="96"/>
      <c r="VKF69" s="96"/>
      <c r="VKG69" s="96"/>
      <c r="VKH69" s="96"/>
      <c r="VKI69" s="96"/>
      <c r="VKJ69" s="96"/>
      <c r="VKK69" s="96"/>
      <c r="VKL69" s="96"/>
      <c r="VKM69" s="96"/>
      <c r="VKN69" s="96"/>
      <c r="VKO69" s="96"/>
      <c r="VKP69" s="96"/>
      <c r="VKQ69" s="96"/>
      <c r="VKR69" s="96"/>
      <c r="VKS69" s="96"/>
      <c r="VKT69" s="96"/>
      <c r="VKU69" s="96"/>
      <c r="VKV69" s="96"/>
      <c r="VKW69" s="96"/>
      <c r="VKX69" s="96"/>
      <c r="VKY69" s="96"/>
      <c r="VKZ69" s="96"/>
      <c r="VLA69" s="96"/>
      <c r="VLB69" s="96"/>
      <c r="VLC69" s="96"/>
      <c r="VLD69" s="96"/>
      <c r="VLE69" s="96"/>
      <c r="VLF69" s="96"/>
      <c r="VLG69" s="96"/>
      <c r="VLH69" s="96"/>
      <c r="VLI69" s="96"/>
      <c r="VLJ69" s="96"/>
      <c r="VLK69" s="96"/>
      <c r="VLL69" s="96"/>
      <c r="VLM69" s="96"/>
      <c r="VLN69" s="96"/>
      <c r="VLO69" s="96"/>
      <c r="VLP69" s="96"/>
      <c r="VLQ69" s="96"/>
      <c r="VLR69" s="96"/>
      <c r="VLS69" s="96"/>
      <c r="VLT69" s="96"/>
      <c r="VLU69" s="96"/>
      <c r="VLV69" s="96"/>
      <c r="VLW69" s="96"/>
      <c r="VLX69" s="96"/>
      <c r="VLY69" s="96"/>
      <c r="VLZ69" s="96"/>
      <c r="VMA69" s="96"/>
      <c r="VMB69" s="96"/>
      <c r="VMC69" s="96"/>
      <c r="VMD69" s="96"/>
      <c r="VME69" s="96"/>
      <c r="VMF69" s="96"/>
      <c r="VMG69" s="96"/>
      <c r="VMH69" s="96"/>
      <c r="VMI69" s="96"/>
      <c r="VMJ69" s="96"/>
      <c r="VMK69" s="96"/>
      <c r="VML69" s="96"/>
      <c r="VMM69" s="96"/>
      <c r="VMN69" s="96"/>
      <c r="VMO69" s="96"/>
      <c r="VMP69" s="96"/>
      <c r="VMQ69" s="96"/>
      <c r="VMR69" s="96"/>
      <c r="VMS69" s="96"/>
      <c r="VMT69" s="96"/>
      <c r="VMU69" s="96"/>
      <c r="VMV69" s="96"/>
      <c r="VMW69" s="96"/>
      <c r="VMX69" s="96"/>
      <c r="VMY69" s="96"/>
      <c r="VMZ69" s="96"/>
      <c r="VNA69" s="96"/>
      <c r="VNB69" s="96"/>
      <c r="VNC69" s="96"/>
      <c r="VND69" s="96"/>
      <c r="VNE69" s="96"/>
      <c r="VNF69" s="96"/>
      <c r="VNG69" s="96"/>
      <c r="VNH69" s="96"/>
      <c r="VNI69" s="96"/>
      <c r="VNJ69" s="96"/>
      <c r="VNK69" s="96"/>
      <c r="VNL69" s="96"/>
      <c r="VNM69" s="96"/>
      <c r="VNN69" s="96"/>
      <c r="VNO69" s="96"/>
      <c r="VNP69" s="96"/>
      <c r="VNQ69" s="96"/>
      <c r="VNR69" s="96"/>
      <c r="VNS69" s="96"/>
      <c r="VNT69" s="96"/>
      <c r="VNU69" s="96"/>
      <c r="VNV69" s="96"/>
      <c r="VNW69" s="96"/>
      <c r="VNX69" s="96"/>
      <c r="VNY69" s="96"/>
      <c r="VNZ69" s="96"/>
      <c r="VOA69" s="96"/>
      <c r="VOB69" s="96"/>
      <c r="VOC69" s="96"/>
      <c r="VOD69" s="96"/>
      <c r="VOE69" s="96"/>
      <c r="VOF69" s="96"/>
      <c r="VOG69" s="96"/>
      <c r="VOH69" s="96"/>
      <c r="VOI69" s="96"/>
      <c r="VOJ69" s="96"/>
      <c r="VOK69" s="96"/>
      <c r="VOL69" s="96"/>
      <c r="VOM69" s="96"/>
      <c r="VON69" s="96"/>
      <c r="VOO69" s="96"/>
      <c r="VOP69" s="96"/>
      <c r="VOQ69" s="96"/>
      <c r="VOR69" s="96"/>
      <c r="VOS69" s="96"/>
      <c r="VOT69" s="96"/>
      <c r="VOU69" s="96"/>
      <c r="VOV69" s="96"/>
      <c r="VOW69" s="96"/>
      <c r="VOX69" s="96"/>
      <c r="VOY69" s="96"/>
      <c r="VOZ69" s="96"/>
      <c r="VPA69" s="96"/>
      <c r="VPB69" s="96"/>
      <c r="VPC69" s="96"/>
      <c r="VPD69" s="96"/>
      <c r="VPE69" s="96"/>
      <c r="VPF69" s="96"/>
      <c r="VPG69" s="96"/>
      <c r="VPH69" s="96"/>
      <c r="VPI69" s="96"/>
      <c r="VPJ69" s="96"/>
      <c r="VPK69" s="96"/>
      <c r="VPL69" s="96"/>
      <c r="VPM69" s="96"/>
      <c r="VPN69" s="96"/>
      <c r="VPO69" s="96"/>
      <c r="VPP69" s="96"/>
      <c r="VPQ69" s="96"/>
      <c r="VPR69" s="96"/>
      <c r="VPS69" s="96"/>
      <c r="VPT69" s="96"/>
      <c r="VPU69" s="96"/>
      <c r="VPV69" s="96"/>
      <c r="VPW69" s="96"/>
      <c r="VPX69" s="96"/>
      <c r="VPY69" s="96"/>
      <c r="VPZ69" s="96"/>
      <c r="VQA69" s="96"/>
      <c r="VQB69" s="96"/>
      <c r="VQC69" s="96"/>
      <c r="VQD69" s="96"/>
      <c r="VQE69" s="96"/>
      <c r="VQF69" s="96"/>
      <c r="VQG69" s="96"/>
      <c r="VQH69" s="96"/>
      <c r="VQI69" s="96"/>
      <c r="VQJ69" s="96"/>
      <c r="VQK69" s="96"/>
      <c r="VQL69" s="96"/>
      <c r="VQM69" s="96"/>
      <c r="VQN69" s="96"/>
      <c r="VQO69" s="96"/>
      <c r="VQP69" s="96"/>
      <c r="VQQ69" s="96"/>
      <c r="VQR69" s="96"/>
      <c r="VQS69" s="96"/>
      <c r="VQT69" s="96"/>
      <c r="VQU69" s="96"/>
      <c r="VQV69" s="96"/>
      <c r="VQW69" s="96"/>
      <c r="VQX69" s="96"/>
      <c r="VQY69" s="96"/>
      <c r="VQZ69" s="96"/>
      <c r="VRA69" s="96"/>
      <c r="VRB69" s="96"/>
      <c r="VRC69" s="96"/>
      <c r="VRD69" s="96"/>
      <c r="VRE69" s="96"/>
      <c r="VRF69" s="96"/>
      <c r="VRG69" s="96"/>
      <c r="VRH69" s="96"/>
      <c r="VRI69" s="96"/>
      <c r="VRJ69" s="96"/>
      <c r="VRK69" s="96"/>
      <c r="VRL69" s="96"/>
      <c r="VRM69" s="96"/>
      <c r="VRN69" s="96"/>
      <c r="VRO69" s="96"/>
      <c r="VRP69" s="96"/>
      <c r="VRQ69" s="96"/>
      <c r="VRR69" s="96"/>
      <c r="VRS69" s="96"/>
      <c r="VRT69" s="96"/>
      <c r="VRU69" s="96"/>
      <c r="VRV69" s="96"/>
      <c r="VRW69" s="96"/>
      <c r="VRX69" s="96"/>
      <c r="VRY69" s="96"/>
      <c r="VRZ69" s="96"/>
      <c r="VSA69" s="96"/>
      <c r="VSB69" s="96"/>
      <c r="VSC69" s="96"/>
      <c r="VSD69" s="96"/>
      <c r="VSE69" s="96"/>
      <c r="VSF69" s="96"/>
      <c r="VSG69" s="96"/>
      <c r="VSH69" s="96"/>
      <c r="VSI69" s="96"/>
      <c r="VSJ69" s="96"/>
      <c r="VSK69" s="96"/>
      <c r="VSL69" s="96"/>
      <c r="VSM69" s="96"/>
      <c r="VSN69" s="96"/>
      <c r="VSO69" s="96"/>
      <c r="VSP69" s="96"/>
      <c r="VSQ69" s="96"/>
      <c r="VSR69" s="96"/>
      <c r="VSS69" s="96"/>
      <c r="VST69" s="96"/>
      <c r="VSU69" s="96"/>
      <c r="VSV69" s="96"/>
      <c r="VSW69" s="96"/>
      <c r="VSX69" s="96"/>
      <c r="VSY69" s="96"/>
      <c r="VSZ69" s="96"/>
      <c r="VTA69" s="96"/>
      <c r="VTB69" s="96"/>
      <c r="VTC69" s="96"/>
      <c r="VTD69" s="96"/>
      <c r="VTE69" s="96"/>
      <c r="VTF69" s="96"/>
      <c r="VTG69" s="96"/>
      <c r="VTH69" s="96"/>
      <c r="VTI69" s="96"/>
      <c r="VTJ69" s="96"/>
      <c r="VTK69" s="96"/>
      <c r="VTL69" s="96"/>
      <c r="VTM69" s="96"/>
      <c r="VTN69" s="96"/>
      <c r="VTO69" s="96"/>
      <c r="VTP69" s="96"/>
      <c r="VTQ69" s="96"/>
      <c r="VTR69" s="96"/>
      <c r="VTS69" s="96"/>
      <c r="VTT69" s="96"/>
      <c r="VTU69" s="96"/>
      <c r="VTV69" s="96"/>
      <c r="VTW69" s="96"/>
      <c r="VTX69" s="96"/>
      <c r="VTY69" s="96"/>
      <c r="VTZ69" s="96"/>
      <c r="VUA69" s="96"/>
      <c r="VUB69" s="96"/>
      <c r="VUC69" s="96"/>
      <c r="VUD69" s="96"/>
      <c r="VUE69" s="96"/>
      <c r="VUF69" s="96"/>
      <c r="VUG69" s="96"/>
      <c r="VUH69" s="96"/>
      <c r="VUI69" s="96"/>
      <c r="VUJ69" s="96"/>
      <c r="VUK69" s="96"/>
      <c r="VUL69" s="96"/>
      <c r="VUM69" s="96"/>
      <c r="VUN69" s="96"/>
      <c r="VUO69" s="96"/>
      <c r="VUP69" s="96"/>
      <c r="VUQ69" s="96"/>
      <c r="VUR69" s="96"/>
      <c r="VUS69" s="96"/>
      <c r="VUT69" s="96"/>
      <c r="VUU69" s="96"/>
      <c r="VUV69" s="96"/>
      <c r="VUW69" s="96"/>
      <c r="VUX69" s="96"/>
      <c r="VUY69" s="96"/>
      <c r="VUZ69" s="96"/>
      <c r="VVA69" s="96"/>
      <c r="VVB69" s="96"/>
      <c r="VVC69" s="96"/>
      <c r="VVD69" s="96"/>
      <c r="VVE69" s="96"/>
      <c r="VVF69" s="96"/>
      <c r="VVG69" s="96"/>
      <c r="VVH69" s="96"/>
      <c r="VVI69" s="96"/>
      <c r="VVJ69" s="96"/>
      <c r="VVK69" s="96"/>
      <c r="VVL69" s="96"/>
      <c r="VVM69" s="96"/>
      <c r="VVN69" s="96"/>
      <c r="VVO69" s="96"/>
      <c r="VVP69" s="96"/>
      <c r="VVQ69" s="96"/>
      <c r="VVR69" s="96"/>
      <c r="VVS69" s="96"/>
      <c r="VVT69" s="96"/>
      <c r="VVU69" s="96"/>
      <c r="VVV69" s="96"/>
      <c r="VVW69" s="96"/>
      <c r="VVX69" s="96"/>
      <c r="VVY69" s="96"/>
      <c r="VVZ69" s="96"/>
      <c r="VWA69" s="96"/>
      <c r="VWB69" s="96"/>
      <c r="VWC69" s="96"/>
      <c r="VWD69" s="96"/>
      <c r="VWE69" s="96"/>
      <c r="VWF69" s="96"/>
      <c r="VWG69" s="96"/>
      <c r="VWH69" s="96"/>
      <c r="VWI69" s="96"/>
      <c r="VWJ69" s="96"/>
      <c r="VWK69" s="96"/>
      <c r="VWL69" s="96"/>
      <c r="VWM69" s="96"/>
      <c r="VWN69" s="96"/>
      <c r="VWO69" s="96"/>
      <c r="VWP69" s="96"/>
      <c r="VWQ69" s="96"/>
      <c r="VWR69" s="96"/>
      <c r="VWS69" s="96"/>
      <c r="VWT69" s="96"/>
      <c r="VWU69" s="96"/>
      <c r="VWV69" s="96"/>
      <c r="VWW69" s="96"/>
      <c r="VWX69" s="96"/>
      <c r="VWY69" s="96"/>
      <c r="VWZ69" s="96"/>
      <c r="VXA69" s="96"/>
      <c r="VXB69" s="96"/>
      <c r="VXC69" s="96"/>
      <c r="VXD69" s="96"/>
      <c r="VXE69" s="96"/>
      <c r="VXF69" s="96"/>
      <c r="VXG69" s="96"/>
      <c r="VXH69" s="96"/>
      <c r="VXI69" s="96"/>
      <c r="VXJ69" s="96"/>
      <c r="VXK69" s="96"/>
      <c r="VXL69" s="96"/>
      <c r="VXM69" s="96"/>
      <c r="VXN69" s="96"/>
      <c r="VXO69" s="96"/>
      <c r="VXP69" s="96"/>
      <c r="VXQ69" s="96"/>
      <c r="VXR69" s="96"/>
      <c r="VXS69" s="96"/>
      <c r="VXT69" s="96"/>
      <c r="VXU69" s="96"/>
      <c r="VXV69" s="96"/>
      <c r="VXW69" s="96"/>
      <c r="VXX69" s="96"/>
      <c r="VXY69" s="96"/>
      <c r="VXZ69" s="96"/>
      <c r="VYA69" s="96"/>
      <c r="VYB69" s="96"/>
      <c r="VYC69" s="96"/>
      <c r="VYD69" s="96"/>
      <c r="VYE69" s="96"/>
      <c r="VYF69" s="96"/>
      <c r="VYG69" s="96"/>
      <c r="VYH69" s="96"/>
      <c r="VYI69" s="96"/>
      <c r="VYJ69" s="96"/>
      <c r="VYK69" s="96"/>
      <c r="VYL69" s="96"/>
      <c r="VYM69" s="96"/>
      <c r="VYN69" s="96"/>
      <c r="VYO69" s="96"/>
      <c r="VYP69" s="96"/>
      <c r="VYQ69" s="96"/>
      <c r="VYR69" s="96"/>
      <c r="VYS69" s="96"/>
      <c r="VYT69" s="96"/>
      <c r="VYU69" s="96"/>
      <c r="VYV69" s="96"/>
      <c r="VYW69" s="96"/>
      <c r="VYX69" s="96"/>
      <c r="VYY69" s="96"/>
      <c r="VYZ69" s="96"/>
      <c r="VZA69" s="96"/>
      <c r="VZB69" s="96"/>
      <c r="VZC69" s="96"/>
      <c r="VZD69" s="96"/>
      <c r="VZE69" s="96"/>
      <c r="VZF69" s="96"/>
      <c r="VZG69" s="96"/>
      <c r="VZH69" s="96"/>
      <c r="VZI69" s="96"/>
      <c r="VZJ69" s="96"/>
      <c r="VZK69" s="96"/>
      <c r="VZL69" s="96"/>
      <c r="VZM69" s="96"/>
      <c r="VZN69" s="96"/>
      <c r="VZO69" s="96"/>
      <c r="VZP69" s="96"/>
      <c r="VZQ69" s="96"/>
      <c r="VZR69" s="96"/>
      <c r="VZS69" s="96"/>
      <c r="VZT69" s="96"/>
      <c r="VZU69" s="96"/>
      <c r="VZV69" s="96"/>
      <c r="VZW69" s="96"/>
      <c r="VZX69" s="96"/>
      <c r="VZY69" s="96"/>
      <c r="VZZ69" s="96"/>
      <c r="WAA69" s="96"/>
      <c r="WAB69" s="96"/>
      <c r="WAC69" s="96"/>
      <c r="WAD69" s="96"/>
      <c r="WAE69" s="96"/>
      <c r="WAF69" s="96"/>
      <c r="WAG69" s="96"/>
      <c r="WAH69" s="96"/>
      <c r="WAI69" s="96"/>
      <c r="WAJ69" s="96"/>
      <c r="WAK69" s="96"/>
      <c r="WAL69" s="96"/>
      <c r="WAM69" s="96"/>
      <c r="WAN69" s="96"/>
      <c r="WAO69" s="96"/>
      <c r="WAP69" s="96"/>
      <c r="WAQ69" s="96"/>
      <c r="WAR69" s="96"/>
      <c r="WAS69" s="96"/>
      <c r="WAT69" s="96"/>
      <c r="WAU69" s="96"/>
      <c r="WAV69" s="96"/>
      <c r="WAW69" s="96"/>
      <c r="WAX69" s="96"/>
      <c r="WAY69" s="96"/>
      <c r="WAZ69" s="96"/>
      <c r="WBA69" s="96"/>
      <c r="WBB69" s="96"/>
      <c r="WBC69" s="96"/>
      <c r="WBD69" s="96"/>
      <c r="WBE69" s="96"/>
      <c r="WBF69" s="96"/>
      <c r="WBG69" s="96"/>
      <c r="WBH69" s="96"/>
      <c r="WBI69" s="96"/>
      <c r="WBJ69" s="96"/>
      <c r="WBK69" s="96"/>
      <c r="WBL69" s="96"/>
      <c r="WBM69" s="96"/>
      <c r="WBN69" s="96"/>
      <c r="WBO69" s="96"/>
      <c r="WBP69" s="96"/>
      <c r="WBQ69" s="96"/>
      <c r="WBR69" s="96"/>
      <c r="WBS69" s="96"/>
      <c r="WBT69" s="96"/>
      <c r="WBU69" s="96"/>
      <c r="WBV69" s="96"/>
      <c r="WBW69" s="96"/>
      <c r="WBX69" s="96"/>
      <c r="WBY69" s="96"/>
      <c r="WBZ69" s="96"/>
      <c r="WCA69" s="96"/>
      <c r="WCB69" s="96"/>
      <c r="WCC69" s="96"/>
      <c r="WCD69" s="96"/>
      <c r="WCE69" s="96"/>
      <c r="WCF69" s="96"/>
      <c r="WCG69" s="96"/>
      <c r="WCH69" s="96"/>
      <c r="WCI69" s="96"/>
      <c r="WCJ69" s="96"/>
      <c r="WCK69" s="96"/>
      <c r="WCL69" s="96"/>
      <c r="WCM69" s="96"/>
      <c r="WCN69" s="96"/>
      <c r="WCO69" s="96"/>
      <c r="WCP69" s="96"/>
      <c r="WCQ69" s="96"/>
      <c r="WCR69" s="96"/>
      <c r="WCS69" s="96"/>
      <c r="WCT69" s="96"/>
      <c r="WCU69" s="96"/>
      <c r="WCV69" s="96"/>
      <c r="WCW69" s="96"/>
      <c r="WCX69" s="96"/>
      <c r="WCY69" s="96"/>
      <c r="WCZ69" s="96"/>
      <c r="WDA69" s="96"/>
      <c r="WDB69" s="96"/>
      <c r="WDC69" s="96"/>
      <c r="WDD69" s="96"/>
      <c r="WDE69" s="96"/>
      <c r="WDF69" s="96"/>
      <c r="WDG69" s="96"/>
      <c r="WDH69" s="96"/>
      <c r="WDI69" s="96"/>
      <c r="WDJ69" s="96"/>
      <c r="WDK69" s="96"/>
      <c r="WDL69" s="96"/>
      <c r="WDM69" s="96"/>
      <c r="WDN69" s="96"/>
      <c r="WDO69" s="96"/>
      <c r="WDP69" s="96"/>
      <c r="WDQ69" s="96"/>
      <c r="WDR69" s="96"/>
      <c r="WDS69" s="96"/>
      <c r="WDT69" s="96"/>
      <c r="WDU69" s="96"/>
      <c r="WDV69" s="96"/>
      <c r="WDW69" s="96"/>
      <c r="WDX69" s="96"/>
      <c r="WDY69" s="96"/>
      <c r="WDZ69" s="96"/>
      <c r="WEA69" s="96"/>
      <c r="WEB69" s="96"/>
      <c r="WEC69" s="96"/>
      <c r="WED69" s="96"/>
      <c r="WEE69" s="96"/>
      <c r="WEF69" s="96"/>
      <c r="WEG69" s="96"/>
      <c r="WEH69" s="96"/>
      <c r="WEI69" s="96"/>
      <c r="WEJ69" s="96"/>
      <c r="WEK69" s="96"/>
      <c r="WEL69" s="96"/>
      <c r="WEM69" s="96"/>
      <c r="WEN69" s="96"/>
      <c r="WEO69" s="96"/>
      <c r="WEP69" s="96"/>
      <c r="WEQ69" s="96"/>
      <c r="WER69" s="96"/>
      <c r="WES69" s="96"/>
      <c r="WET69" s="96"/>
      <c r="WEU69" s="96"/>
      <c r="WEV69" s="96"/>
      <c r="WEW69" s="96"/>
      <c r="WEX69" s="96"/>
      <c r="WEY69" s="96"/>
      <c r="WEZ69" s="96"/>
      <c r="WFA69" s="96"/>
      <c r="WFB69" s="96"/>
      <c r="WFC69" s="96"/>
      <c r="WFD69" s="96"/>
      <c r="WFE69" s="96"/>
      <c r="WFF69" s="96"/>
      <c r="WFG69" s="96"/>
      <c r="WFH69" s="96"/>
      <c r="WFI69" s="96"/>
      <c r="WFJ69" s="96"/>
      <c r="WFK69" s="96"/>
      <c r="WFL69" s="96"/>
      <c r="WFM69" s="96"/>
      <c r="WFN69" s="96"/>
      <c r="WFO69" s="96"/>
      <c r="WFP69" s="96"/>
      <c r="WFQ69" s="96"/>
      <c r="WFR69" s="96"/>
      <c r="WFS69" s="96"/>
      <c r="WFT69" s="96"/>
      <c r="WFU69" s="96"/>
      <c r="WFV69" s="96"/>
      <c r="WFW69" s="96"/>
      <c r="WFX69" s="96"/>
      <c r="WFY69" s="96"/>
      <c r="WFZ69" s="96"/>
      <c r="WGA69" s="96"/>
      <c r="WGB69" s="96"/>
      <c r="WGC69" s="96"/>
      <c r="WGD69" s="96"/>
      <c r="WGE69" s="96"/>
      <c r="WGF69" s="96"/>
      <c r="WGG69" s="96"/>
      <c r="WGH69" s="96"/>
      <c r="WGI69" s="96"/>
      <c r="WGJ69" s="96"/>
      <c r="WGK69" s="96"/>
      <c r="WGL69" s="96"/>
      <c r="WGM69" s="96"/>
      <c r="WGN69" s="96"/>
      <c r="WGO69" s="96"/>
      <c r="WGP69" s="96"/>
      <c r="WGQ69" s="96"/>
      <c r="WGR69" s="96"/>
      <c r="WGS69" s="96"/>
      <c r="WGT69" s="96"/>
      <c r="WGU69" s="96"/>
      <c r="WGV69" s="96"/>
      <c r="WGW69" s="96"/>
      <c r="WGX69" s="96"/>
      <c r="WGY69" s="96"/>
      <c r="WGZ69" s="96"/>
      <c r="WHA69" s="96"/>
      <c r="WHB69" s="96"/>
      <c r="WHC69" s="96"/>
      <c r="WHD69" s="96"/>
      <c r="WHE69" s="96"/>
      <c r="WHF69" s="96"/>
      <c r="WHG69" s="96"/>
      <c r="WHH69" s="96"/>
      <c r="WHI69" s="96"/>
      <c r="WHJ69" s="96"/>
      <c r="WHK69" s="96"/>
      <c r="WHL69" s="96"/>
      <c r="WHM69" s="96"/>
      <c r="WHN69" s="96"/>
      <c r="WHO69" s="96"/>
      <c r="WHP69" s="96"/>
      <c r="WHQ69" s="96"/>
      <c r="WHR69" s="96"/>
      <c r="WHS69" s="96"/>
      <c r="WHT69" s="96"/>
      <c r="WHU69" s="96"/>
      <c r="WHV69" s="96"/>
      <c r="WHW69" s="96"/>
      <c r="WHX69" s="96"/>
      <c r="WHY69" s="96"/>
      <c r="WHZ69" s="96"/>
      <c r="WIA69" s="96"/>
      <c r="WIB69" s="96"/>
      <c r="WIC69" s="96"/>
      <c r="WID69" s="96"/>
      <c r="WIE69" s="96"/>
      <c r="WIF69" s="96"/>
      <c r="WIG69" s="96"/>
      <c r="WIH69" s="96"/>
      <c r="WII69" s="96"/>
      <c r="WIJ69" s="96"/>
      <c r="WIK69" s="96"/>
      <c r="WIL69" s="96"/>
      <c r="WIM69" s="96"/>
      <c r="WIN69" s="96"/>
      <c r="WIO69" s="96"/>
      <c r="WIP69" s="96"/>
      <c r="WIQ69" s="96"/>
      <c r="WIR69" s="96"/>
      <c r="WIS69" s="96"/>
      <c r="WIT69" s="96"/>
      <c r="WIU69" s="96"/>
      <c r="WIV69" s="96"/>
      <c r="WIW69" s="96"/>
      <c r="WIX69" s="96"/>
      <c r="WIY69" s="96"/>
      <c r="WIZ69" s="96"/>
      <c r="WJA69" s="96"/>
      <c r="WJB69" s="96"/>
      <c r="WJC69" s="96"/>
      <c r="WJD69" s="96"/>
      <c r="WJE69" s="96"/>
      <c r="WJF69" s="96"/>
      <c r="WJG69" s="96"/>
      <c r="WJH69" s="96"/>
      <c r="WJI69" s="96"/>
      <c r="WJJ69" s="96"/>
      <c r="WJK69" s="96"/>
      <c r="WJL69" s="96"/>
      <c r="WJM69" s="96"/>
      <c r="WJN69" s="96"/>
      <c r="WJO69" s="96"/>
      <c r="WJP69" s="96"/>
      <c r="WJQ69" s="96"/>
      <c r="WJR69" s="96"/>
      <c r="WJS69" s="96"/>
      <c r="WJT69" s="96"/>
      <c r="WJU69" s="96"/>
      <c r="WJV69" s="96"/>
      <c r="WJW69" s="96"/>
      <c r="WJX69" s="96"/>
      <c r="WJY69" s="96"/>
      <c r="WJZ69" s="96"/>
      <c r="WKA69" s="96"/>
      <c r="WKB69" s="96"/>
      <c r="WKC69" s="96"/>
      <c r="WKD69" s="96"/>
      <c r="WKE69" s="96"/>
      <c r="WKF69" s="96"/>
      <c r="WKG69" s="96"/>
      <c r="WKH69" s="96"/>
      <c r="WKI69" s="96"/>
      <c r="WKJ69" s="96"/>
      <c r="WKK69" s="96"/>
      <c r="WKL69" s="96"/>
      <c r="WKM69" s="96"/>
      <c r="WKN69" s="96"/>
      <c r="WKO69" s="96"/>
      <c r="WKP69" s="96"/>
      <c r="WKQ69" s="96"/>
      <c r="WKR69" s="96"/>
      <c r="WKS69" s="96"/>
      <c r="WKT69" s="96"/>
      <c r="WKU69" s="96"/>
      <c r="WKV69" s="96"/>
      <c r="WKW69" s="96"/>
      <c r="WKX69" s="96"/>
      <c r="WKY69" s="96"/>
      <c r="WKZ69" s="96"/>
      <c r="WLA69" s="96"/>
      <c r="WLB69" s="96"/>
      <c r="WLC69" s="96"/>
      <c r="WLD69" s="96"/>
      <c r="WLE69" s="96"/>
      <c r="WLF69" s="96"/>
      <c r="WLG69" s="96"/>
      <c r="WLH69" s="96"/>
      <c r="WLI69" s="96"/>
      <c r="WLJ69" s="96"/>
      <c r="WLK69" s="96"/>
      <c r="WLL69" s="96"/>
      <c r="WLM69" s="96"/>
      <c r="WLN69" s="96"/>
      <c r="WLO69" s="96"/>
      <c r="WLP69" s="96"/>
      <c r="WLQ69" s="96"/>
      <c r="WLR69" s="96"/>
      <c r="WLS69" s="96"/>
      <c r="WLT69" s="96"/>
      <c r="WLU69" s="96"/>
      <c r="WLV69" s="96"/>
      <c r="WLW69" s="96"/>
      <c r="WLX69" s="96"/>
      <c r="WLY69" s="96"/>
      <c r="WLZ69" s="96"/>
      <c r="WMA69" s="96"/>
      <c r="WMB69" s="96"/>
      <c r="WMC69" s="96"/>
      <c r="WMD69" s="96"/>
      <c r="WME69" s="96"/>
      <c r="WMF69" s="96"/>
      <c r="WMG69" s="96"/>
      <c r="WMH69" s="96"/>
      <c r="WMI69" s="96"/>
      <c r="WMJ69" s="96"/>
      <c r="WMK69" s="96"/>
      <c r="WML69" s="96"/>
      <c r="WMM69" s="96"/>
      <c r="WMN69" s="96"/>
      <c r="WMO69" s="96"/>
      <c r="WMP69" s="96"/>
      <c r="WMQ69" s="96"/>
      <c r="WMR69" s="96"/>
      <c r="WMS69" s="96"/>
      <c r="WMT69" s="96"/>
      <c r="WMU69" s="96"/>
      <c r="WMV69" s="96"/>
      <c r="WMW69" s="96"/>
      <c r="WMX69" s="96"/>
      <c r="WMY69" s="96"/>
      <c r="WMZ69" s="96"/>
      <c r="WNA69" s="96"/>
      <c r="WNB69" s="96"/>
      <c r="WNC69" s="96"/>
      <c r="WND69" s="96"/>
      <c r="WNE69" s="96"/>
      <c r="WNF69" s="96"/>
      <c r="WNG69" s="96"/>
      <c r="WNH69" s="96"/>
      <c r="WNI69" s="96"/>
      <c r="WNJ69" s="96"/>
      <c r="WNK69" s="96"/>
      <c r="WNL69" s="96"/>
      <c r="WNM69" s="96"/>
      <c r="WNN69" s="96"/>
      <c r="WNO69" s="96"/>
      <c r="WNP69" s="96"/>
      <c r="WNQ69" s="96"/>
      <c r="WNR69" s="96"/>
      <c r="WNS69" s="96"/>
      <c r="WNT69" s="96"/>
      <c r="WNU69" s="96"/>
      <c r="WNV69" s="96"/>
      <c r="WNW69" s="96"/>
      <c r="WNX69" s="96"/>
      <c r="WNY69" s="96"/>
      <c r="WNZ69" s="96"/>
      <c r="WOA69" s="96"/>
      <c r="WOB69" s="96"/>
      <c r="WOC69" s="96"/>
      <c r="WOD69" s="96"/>
      <c r="WOE69" s="96"/>
      <c r="WOF69" s="96"/>
      <c r="WOG69" s="96"/>
      <c r="WOH69" s="96"/>
      <c r="WOI69" s="96"/>
      <c r="WOJ69" s="96"/>
      <c r="WOK69" s="96"/>
      <c r="WOL69" s="96"/>
      <c r="WOM69" s="96"/>
      <c r="WON69" s="96"/>
      <c r="WOO69" s="96"/>
      <c r="WOP69" s="96"/>
      <c r="WOQ69" s="96"/>
      <c r="WOR69" s="96"/>
      <c r="WOS69" s="96"/>
      <c r="WOT69" s="96"/>
      <c r="WOU69" s="96"/>
      <c r="WOV69" s="96"/>
      <c r="WOW69" s="96"/>
      <c r="WOX69" s="96"/>
      <c r="WOY69" s="96"/>
      <c r="WOZ69" s="96"/>
      <c r="WPA69" s="96"/>
      <c r="WPB69" s="96"/>
      <c r="WPC69" s="96"/>
      <c r="WPD69" s="96"/>
      <c r="WPE69" s="96"/>
      <c r="WPF69" s="96"/>
      <c r="WPG69" s="96"/>
      <c r="WPH69" s="96"/>
      <c r="WPI69" s="96"/>
      <c r="WPJ69" s="96"/>
      <c r="WPK69" s="96"/>
      <c r="WPL69" s="96"/>
      <c r="WPM69" s="96"/>
      <c r="WPN69" s="96"/>
      <c r="WPO69" s="96"/>
      <c r="WPP69" s="96"/>
      <c r="WPQ69" s="96"/>
      <c r="WPR69" s="96"/>
      <c r="WPS69" s="96"/>
      <c r="WPT69" s="96"/>
      <c r="WPU69" s="96"/>
      <c r="WPV69" s="96"/>
      <c r="WPW69" s="96"/>
      <c r="WPX69" s="96"/>
      <c r="WPY69" s="96"/>
      <c r="WPZ69" s="96"/>
      <c r="WQA69" s="96"/>
      <c r="WQB69" s="96"/>
      <c r="WQC69" s="96"/>
      <c r="WQD69" s="96"/>
      <c r="WQE69" s="96"/>
      <c r="WQF69" s="96"/>
      <c r="WQG69" s="96"/>
      <c r="WQH69" s="96"/>
      <c r="WQI69" s="96"/>
      <c r="WQJ69" s="96"/>
      <c r="WQK69" s="96"/>
      <c r="WQL69" s="96"/>
      <c r="WQM69" s="96"/>
      <c r="WQN69" s="96"/>
      <c r="WQO69" s="96"/>
      <c r="WQP69" s="96"/>
      <c r="WQQ69" s="96"/>
      <c r="WQR69" s="96"/>
      <c r="WQS69" s="96"/>
      <c r="WQT69" s="96"/>
      <c r="WQU69" s="96"/>
      <c r="WQV69" s="96"/>
      <c r="WQW69" s="96"/>
      <c r="WQX69" s="96"/>
      <c r="WQY69" s="96"/>
      <c r="WQZ69" s="96"/>
      <c r="WRA69" s="96"/>
      <c r="WRB69" s="96"/>
      <c r="WRC69" s="96"/>
      <c r="WRD69" s="96"/>
      <c r="WRE69" s="96"/>
      <c r="WRF69" s="96"/>
      <c r="WRG69" s="96"/>
      <c r="WRH69" s="96"/>
      <c r="WRI69" s="96"/>
      <c r="WRJ69" s="96"/>
      <c r="WRK69" s="96"/>
      <c r="WRL69" s="96"/>
      <c r="WRM69" s="96"/>
      <c r="WRN69" s="96"/>
      <c r="WRO69" s="96"/>
      <c r="WRP69" s="96"/>
      <c r="WRQ69" s="96"/>
      <c r="WRR69" s="96"/>
      <c r="WRS69" s="96"/>
      <c r="WRT69" s="96"/>
      <c r="WRU69" s="96"/>
      <c r="WRV69" s="96"/>
      <c r="WRW69" s="96"/>
      <c r="WRX69" s="96"/>
      <c r="WRY69" s="96"/>
      <c r="WRZ69" s="96"/>
      <c r="WSA69" s="96"/>
      <c r="WSB69" s="96"/>
      <c r="WSC69" s="96"/>
      <c r="WSD69" s="96"/>
      <c r="WSE69" s="96"/>
      <c r="WSF69" s="96"/>
      <c r="WSG69" s="96"/>
      <c r="WSH69" s="96"/>
      <c r="WSI69" s="96"/>
      <c r="WSJ69" s="96"/>
      <c r="WSK69" s="96"/>
      <c r="WSL69" s="96"/>
      <c r="WSM69" s="96"/>
      <c r="WSN69" s="96"/>
      <c r="WSO69" s="96"/>
      <c r="WSP69" s="96"/>
      <c r="WSQ69" s="96"/>
      <c r="WSR69" s="96"/>
      <c r="WSS69" s="96"/>
      <c r="WST69" s="96"/>
      <c r="WSU69" s="96"/>
      <c r="WSV69" s="96"/>
      <c r="WSW69" s="96"/>
      <c r="WSX69" s="96"/>
      <c r="WSY69" s="96"/>
      <c r="WSZ69" s="96"/>
      <c r="WTA69" s="96"/>
      <c r="WTB69" s="96"/>
      <c r="WTC69" s="96"/>
      <c r="WTD69" s="96"/>
      <c r="WTE69" s="96"/>
      <c r="WTF69" s="96"/>
      <c r="WTG69" s="96"/>
      <c r="WTH69" s="96"/>
      <c r="WTI69" s="96"/>
      <c r="WTJ69" s="96"/>
      <c r="WTK69" s="96"/>
      <c r="WTL69" s="96"/>
      <c r="WTM69" s="96"/>
      <c r="WTN69" s="96"/>
      <c r="WTO69" s="96"/>
      <c r="WTP69" s="96"/>
      <c r="WTQ69" s="96"/>
      <c r="WTR69" s="96"/>
      <c r="WTS69" s="96"/>
      <c r="WTT69" s="96"/>
      <c r="WTU69" s="96"/>
      <c r="WTV69" s="96"/>
      <c r="WTW69" s="96"/>
      <c r="WTX69" s="96"/>
      <c r="WTY69" s="96"/>
      <c r="WTZ69" s="96"/>
      <c r="WUA69" s="96"/>
      <c r="WUB69" s="96"/>
      <c r="WUC69" s="96"/>
      <c r="WUD69" s="96"/>
      <c r="WUE69" s="96"/>
      <c r="WUF69" s="96"/>
      <c r="WUG69" s="96"/>
      <c r="WUH69" s="96"/>
      <c r="WUI69" s="96"/>
      <c r="WUJ69" s="96"/>
      <c r="WUK69" s="96"/>
      <c r="WUL69" s="96"/>
      <c r="WUM69" s="96"/>
      <c r="WUN69" s="96"/>
      <c r="WUO69" s="96"/>
      <c r="WUP69" s="96"/>
      <c r="WUQ69" s="96"/>
      <c r="WUR69" s="96"/>
      <c r="WUS69" s="96"/>
      <c r="WUT69" s="96"/>
      <c r="WUU69" s="96"/>
      <c r="WUV69" s="96"/>
      <c r="WUW69" s="96"/>
      <c r="WUX69" s="96"/>
      <c r="WUY69" s="96"/>
      <c r="WUZ69" s="96"/>
      <c r="WVA69" s="96"/>
      <c r="WVB69" s="96"/>
      <c r="WVC69" s="96"/>
      <c r="WVD69" s="96"/>
      <c r="WVE69" s="96"/>
      <c r="WVF69" s="96"/>
      <c r="WVG69" s="96"/>
      <c r="WVH69" s="96"/>
      <c r="WVI69" s="96"/>
      <c r="WVJ69" s="96"/>
      <c r="WVK69" s="96"/>
      <c r="WVL69" s="96"/>
      <c r="WVM69" s="96"/>
      <c r="WVN69" s="96"/>
      <c r="WVO69" s="96"/>
      <c r="WVP69" s="96"/>
      <c r="WVQ69" s="96"/>
      <c r="WVR69" s="96"/>
      <c r="WVS69" s="96"/>
      <c r="WVT69" s="96"/>
      <c r="WVU69" s="96"/>
      <c r="WVV69" s="96"/>
      <c r="WVW69" s="96"/>
      <c r="WVX69" s="96"/>
      <c r="WVY69" s="96"/>
      <c r="WVZ69" s="96"/>
      <c r="WWA69" s="96"/>
      <c r="WWB69" s="96"/>
      <c r="WWC69" s="96"/>
      <c r="WWD69" s="96"/>
      <c r="WWE69" s="96"/>
      <c r="WWF69" s="96"/>
      <c r="WWG69" s="96"/>
      <c r="WWH69" s="96"/>
      <c r="WWI69" s="96"/>
      <c r="WWJ69" s="96"/>
      <c r="WWK69" s="96"/>
      <c r="WWL69" s="96"/>
      <c r="WWM69" s="96"/>
      <c r="WWN69" s="96"/>
      <c r="WWO69" s="96"/>
      <c r="WWP69" s="96"/>
      <c r="WWQ69" s="96"/>
      <c r="WWR69" s="96"/>
      <c r="WWS69" s="96"/>
      <c r="WWT69" s="96"/>
      <c r="WWU69" s="96"/>
      <c r="WWV69" s="96"/>
      <c r="WWW69" s="96"/>
      <c r="WWX69" s="96"/>
      <c r="WWY69" s="96"/>
      <c r="WWZ69" s="96"/>
      <c r="WXA69" s="96"/>
      <c r="WXB69" s="96"/>
      <c r="WXC69" s="96"/>
      <c r="WXD69" s="96"/>
      <c r="WXE69" s="96"/>
      <c r="WXF69" s="96"/>
      <c r="WXG69" s="96"/>
      <c r="WXH69" s="96"/>
      <c r="WXI69" s="96"/>
      <c r="WXJ69" s="96"/>
      <c r="WXK69" s="96"/>
      <c r="WXL69" s="96"/>
      <c r="WXM69" s="96"/>
      <c r="WXN69" s="96"/>
      <c r="WXO69" s="96"/>
      <c r="WXP69" s="96"/>
      <c r="WXQ69" s="96"/>
      <c r="WXR69" s="96"/>
      <c r="WXS69" s="96"/>
      <c r="WXT69" s="96"/>
      <c r="WXU69" s="96"/>
      <c r="WXV69" s="96"/>
      <c r="WXW69" s="96"/>
      <c r="WXX69" s="96"/>
      <c r="WXY69" s="96"/>
      <c r="WXZ69" s="96"/>
      <c r="WYA69" s="96"/>
      <c r="WYB69" s="96"/>
      <c r="WYC69" s="96"/>
      <c r="WYD69" s="96"/>
      <c r="WYE69" s="96"/>
      <c r="WYF69" s="96"/>
      <c r="WYG69" s="96"/>
      <c r="WYH69" s="96"/>
      <c r="WYI69" s="96"/>
      <c r="WYJ69" s="96"/>
      <c r="WYK69" s="96"/>
      <c r="WYL69" s="96"/>
      <c r="WYM69" s="96"/>
      <c r="WYN69" s="96"/>
      <c r="WYO69" s="96"/>
      <c r="WYP69" s="96"/>
      <c r="WYQ69" s="96"/>
      <c r="WYR69" s="96"/>
      <c r="WYS69" s="96"/>
      <c r="WYT69" s="96"/>
      <c r="WYU69" s="96"/>
      <c r="WYV69" s="96"/>
      <c r="WYW69" s="96"/>
      <c r="WYX69" s="96"/>
      <c r="WYY69" s="96"/>
      <c r="WYZ69" s="96"/>
      <c r="WZA69" s="96"/>
      <c r="WZB69" s="96"/>
      <c r="WZC69" s="96"/>
      <c r="WZD69" s="96"/>
      <c r="WZE69" s="96"/>
      <c r="WZF69" s="96"/>
      <c r="WZG69" s="96"/>
      <c r="WZH69" s="96"/>
      <c r="WZI69" s="96"/>
      <c r="WZJ69" s="96"/>
      <c r="WZK69" s="96"/>
      <c r="WZL69" s="96"/>
      <c r="WZM69" s="96"/>
      <c r="WZN69" s="96"/>
      <c r="WZO69" s="96"/>
      <c r="WZP69" s="96"/>
      <c r="WZQ69" s="96"/>
      <c r="WZR69" s="96"/>
      <c r="WZS69" s="96"/>
      <c r="WZT69" s="96"/>
      <c r="WZU69" s="96"/>
      <c r="WZV69" s="96"/>
      <c r="WZW69" s="96"/>
      <c r="WZX69" s="96"/>
      <c r="WZY69" s="96"/>
      <c r="WZZ69" s="96"/>
      <c r="XAA69" s="96"/>
      <c r="XAB69" s="96"/>
      <c r="XAC69" s="96"/>
      <c r="XAD69" s="96"/>
      <c r="XAE69" s="96"/>
      <c r="XAF69" s="96"/>
      <c r="XAG69" s="96"/>
      <c r="XAH69" s="96"/>
      <c r="XAI69" s="96"/>
      <c r="XAJ69" s="96"/>
      <c r="XAK69" s="96"/>
      <c r="XAL69" s="96"/>
      <c r="XAM69" s="96"/>
      <c r="XAN69" s="96"/>
      <c r="XAO69" s="96"/>
      <c r="XAP69" s="96"/>
      <c r="XAQ69" s="96"/>
      <c r="XAR69" s="96"/>
      <c r="XAS69" s="96"/>
      <c r="XAT69" s="96"/>
      <c r="XAU69" s="96"/>
      <c r="XAV69" s="96"/>
      <c r="XAW69" s="96"/>
      <c r="XAX69" s="96"/>
      <c r="XAY69" s="96"/>
      <c r="XAZ69" s="96"/>
      <c r="XBA69" s="96"/>
      <c r="XBB69" s="96"/>
      <c r="XBC69" s="96"/>
      <c r="XBD69" s="96"/>
      <c r="XBE69" s="96"/>
      <c r="XBF69" s="96"/>
      <c r="XBG69" s="96"/>
      <c r="XBH69" s="96"/>
      <c r="XBI69" s="96"/>
      <c r="XBJ69" s="96"/>
      <c r="XBK69" s="96"/>
      <c r="XBL69" s="96"/>
      <c r="XBM69" s="96"/>
      <c r="XBN69" s="96"/>
      <c r="XBO69" s="96"/>
      <c r="XBP69" s="96"/>
      <c r="XBQ69" s="96"/>
      <c r="XBR69" s="96"/>
      <c r="XBS69" s="96"/>
      <c r="XBT69" s="96"/>
      <c r="XBU69" s="96"/>
      <c r="XBV69" s="96"/>
      <c r="XBW69" s="96"/>
      <c r="XBX69" s="96"/>
      <c r="XBY69" s="96"/>
      <c r="XBZ69" s="96"/>
      <c r="XCA69" s="96"/>
      <c r="XCB69" s="96"/>
      <c r="XCC69" s="96"/>
      <c r="XCD69" s="96"/>
      <c r="XCE69" s="96"/>
      <c r="XCF69" s="96"/>
      <c r="XCG69" s="96"/>
      <c r="XCH69" s="96"/>
      <c r="XCI69" s="96"/>
      <c r="XCJ69" s="96"/>
      <c r="XCK69" s="96"/>
      <c r="XCL69" s="96"/>
      <c r="XCM69" s="96"/>
      <c r="XCN69" s="96"/>
      <c r="XCO69" s="96"/>
      <c r="XCP69" s="96"/>
      <c r="XCQ69" s="96"/>
      <c r="XCR69" s="96"/>
      <c r="XCS69" s="96"/>
      <c r="XCT69" s="96"/>
      <c r="XCU69" s="96"/>
      <c r="XCV69" s="96"/>
      <c r="XCW69" s="96"/>
      <c r="XCX69" s="96"/>
      <c r="XCY69" s="96"/>
      <c r="XCZ69" s="96"/>
      <c r="XDA69" s="96"/>
      <c r="XDB69" s="96"/>
      <c r="XDC69" s="96"/>
      <c r="XDD69" s="96"/>
      <c r="XDE69" s="96"/>
      <c r="XDF69" s="96"/>
      <c r="XDG69" s="96"/>
      <c r="XDH69" s="96"/>
      <c r="XDI69" s="96"/>
      <c r="XDJ69" s="96"/>
      <c r="XDK69" s="96"/>
      <c r="XDL69" s="96"/>
      <c r="XDM69" s="96"/>
      <c r="XDN69" s="96"/>
      <c r="XDO69" s="96"/>
      <c r="XDP69" s="96"/>
      <c r="XDQ69" s="96"/>
      <c r="XDR69" s="96"/>
      <c r="XDS69" s="96"/>
      <c r="XDT69" s="96"/>
      <c r="XDU69" s="96"/>
      <c r="XDV69" s="96"/>
      <c r="XDW69" s="96"/>
      <c r="XDX69" s="96"/>
      <c r="XDY69" s="96"/>
      <c r="XDZ69" s="96"/>
      <c r="XEA69" s="96"/>
      <c r="XEB69" s="96"/>
      <c r="XEC69" s="96"/>
      <c r="XED69" s="96"/>
      <c r="XEE69" s="96"/>
      <c r="XEF69" s="96"/>
      <c r="XEG69" s="96"/>
      <c r="XEH69" s="96"/>
      <c r="XEI69" s="96"/>
      <c r="XEJ69" s="96"/>
      <c r="XEK69" s="96"/>
      <c r="XEL69" s="96"/>
      <c r="XEM69" s="96"/>
      <c r="XEN69" s="96"/>
      <c r="XEO69" s="96"/>
      <c r="XEP69" s="96"/>
    </row>
    <row r="70" spans="1:16370" ht="51" customHeight="1" x14ac:dyDescent="0.2">
      <c r="A70" s="64" t="s">
        <v>464</v>
      </c>
      <c r="B70" s="69" t="s">
        <v>133</v>
      </c>
      <c r="C70" s="69" t="s">
        <v>138</v>
      </c>
      <c r="D70" s="69" t="s">
        <v>150</v>
      </c>
      <c r="E70" s="69" t="s">
        <v>463</v>
      </c>
      <c r="F70" s="69"/>
      <c r="G70" s="67">
        <f>G71+G73+G77</f>
        <v>28268375.789999999</v>
      </c>
      <c r="H70" s="67">
        <f>H71+H73+H77</f>
        <v>0</v>
      </c>
      <c r="I70" s="67">
        <f>I71+I73+I77</f>
        <v>0</v>
      </c>
      <c r="J70" s="67">
        <f>J71+J73+J77+J75</f>
        <v>0</v>
      </c>
      <c r="K70" s="67">
        <f>K71+K73+K77</f>
        <v>0</v>
      </c>
      <c r="L70" s="67">
        <f>L71+L73+L77</f>
        <v>0</v>
      </c>
      <c r="M70" s="67">
        <f>M71+M73+M77</f>
        <v>0</v>
      </c>
      <c r="N70" s="67">
        <f>G70+H70+I70+J70+K70+L70+M70</f>
        <v>28268375.789999999</v>
      </c>
      <c r="O70" s="67">
        <f>O71+O73+O77</f>
        <v>31507639.48</v>
      </c>
      <c r="P70" s="67">
        <f>P71+P73+P77</f>
        <v>27649099.48</v>
      </c>
      <c r="Q70" s="98">
        <f t="shared" si="3"/>
        <v>1</v>
      </c>
    </row>
    <row r="71" spans="1:16370" ht="39" customHeight="1" x14ac:dyDescent="0.2">
      <c r="A71" s="64" t="s">
        <v>58</v>
      </c>
      <c r="B71" s="69" t="s">
        <v>133</v>
      </c>
      <c r="C71" s="69" t="s">
        <v>138</v>
      </c>
      <c r="D71" s="69" t="s">
        <v>150</v>
      </c>
      <c r="E71" s="69" t="s">
        <v>463</v>
      </c>
      <c r="F71" s="69" t="s">
        <v>221</v>
      </c>
      <c r="G71" s="67">
        <f t="shared" ref="G71:M71" si="31">G72</f>
        <v>27878335.789999999</v>
      </c>
      <c r="H71" s="67">
        <f t="shared" si="31"/>
        <v>0</v>
      </c>
      <c r="I71" s="67">
        <f t="shared" si="31"/>
        <v>0</v>
      </c>
      <c r="J71" s="67">
        <f t="shared" si="31"/>
        <v>0</v>
      </c>
      <c r="K71" s="67">
        <f t="shared" si="31"/>
        <v>0</v>
      </c>
      <c r="L71" s="67">
        <f t="shared" si="31"/>
        <v>0</v>
      </c>
      <c r="M71" s="67">
        <f t="shared" si="31"/>
        <v>0</v>
      </c>
      <c r="N71" s="67">
        <f>G71+H71+I71+J71+K71+L71+M71</f>
        <v>27878335.789999999</v>
      </c>
      <c r="O71" s="67">
        <f>O72</f>
        <v>30608659.48</v>
      </c>
      <c r="P71" s="67">
        <f>P72</f>
        <v>27250119.48</v>
      </c>
      <c r="Q71" s="98">
        <f t="shared" si="3"/>
        <v>1</v>
      </c>
    </row>
    <row r="72" spans="1:16370" s="102" customFormat="1" ht="12.75" customHeight="1" x14ac:dyDescent="0.2">
      <c r="A72" s="95" t="s">
        <v>65</v>
      </c>
      <c r="B72" s="70" t="s">
        <v>133</v>
      </c>
      <c r="C72" s="70" t="s">
        <v>138</v>
      </c>
      <c r="D72" s="70" t="s">
        <v>150</v>
      </c>
      <c r="E72" s="70" t="s">
        <v>463</v>
      </c>
      <c r="F72" s="70" t="s">
        <v>223</v>
      </c>
      <c r="G72" s="68">
        <v>27878335.789999999</v>
      </c>
      <c r="H72" s="68"/>
      <c r="I72" s="68">
        <v>0</v>
      </c>
      <c r="J72" s="68">
        <v>0</v>
      </c>
      <c r="K72" s="68"/>
      <c r="L72" s="68"/>
      <c r="M72" s="68"/>
      <c r="N72" s="68">
        <f>G72+H72+I72+J72+K72+L72+M72</f>
        <v>27878335.789999999</v>
      </c>
      <c r="O72" s="68">
        <f>27250119.48+3358540</f>
        <v>30608659.48</v>
      </c>
      <c r="P72" s="68">
        <v>27250119.48</v>
      </c>
      <c r="Q72" s="98">
        <f t="shared" si="3"/>
        <v>1</v>
      </c>
    </row>
    <row r="73" spans="1:16370" ht="12" customHeight="1" x14ac:dyDescent="0.2">
      <c r="A73" s="64" t="s">
        <v>456</v>
      </c>
      <c r="B73" s="69" t="s">
        <v>133</v>
      </c>
      <c r="C73" s="69" t="s">
        <v>138</v>
      </c>
      <c r="D73" s="69" t="s">
        <v>150</v>
      </c>
      <c r="E73" s="69" t="s">
        <v>463</v>
      </c>
      <c r="F73" s="69" t="s">
        <v>224</v>
      </c>
      <c r="G73" s="67">
        <f t="shared" ref="G73:M73" si="32">G74</f>
        <v>389540</v>
      </c>
      <c r="H73" s="67">
        <f t="shared" si="32"/>
        <v>0</v>
      </c>
      <c r="I73" s="67">
        <f t="shared" si="32"/>
        <v>0</v>
      </c>
      <c r="J73" s="67">
        <f t="shared" si="32"/>
        <v>0</v>
      </c>
      <c r="K73" s="67">
        <f t="shared" si="32"/>
        <v>0</v>
      </c>
      <c r="L73" s="67">
        <f t="shared" si="32"/>
        <v>0</v>
      </c>
      <c r="M73" s="67">
        <f t="shared" si="32"/>
        <v>0</v>
      </c>
      <c r="N73" s="67">
        <f t="shared" si="17"/>
        <v>389540</v>
      </c>
      <c r="O73" s="67">
        <f>O74</f>
        <v>898480</v>
      </c>
      <c r="P73" s="67">
        <f>P74</f>
        <v>398480</v>
      </c>
      <c r="Q73" s="98">
        <f t="shared" si="3"/>
        <v>1</v>
      </c>
    </row>
    <row r="74" spans="1:16370" s="102" customFormat="1" ht="15.75" customHeight="1" x14ac:dyDescent="0.2">
      <c r="A74" s="95" t="s">
        <v>457</v>
      </c>
      <c r="B74" s="70" t="s">
        <v>133</v>
      </c>
      <c r="C74" s="70" t="s">
        <v>138</v>
      </c>
      <c r="D74" s="70" t="s">
        <v>150</v>
      </c>
      <c r="E74" s="70" t="s">
        <v>463</v>
      </c>
      <c r="F74" s="70" t="s">
        <v>225</v>
      </c>
      <c r="G74" s="68">
        <v>389540</v>
      </c>
      <c r="H74" s="68"/>
      <c r="I74" s="68">
        <v>0</v>
      </c>
      <c r="J74" s="68">
        <v>0</v>
      </c>
      <c r="K74" s="68"/>
      <c r="L74" s="68"/>
      <c r="M74" s="68"/>
      <c r="N74" s="68">
        <f t="shared" si="17"/>
        <v>389540</v>
      </c>
      <c r="O74" s="68">
        <v>898480</v>
      </c>
      <c r="P74" s="68">
        <v>398480</v>
      </c>
      <c r="Q74" s="98">
        <f t="shared" si="3"/>
        <v>1</v>
      </c>
    </row>
    <row r="75" spans="1:16370" s="300" customFormat="1" ht="57.75" hidden="1" customHeight="1" x14ac:dyDescent="0.2">
      <c r="A75" s="240" t="s">
        <v>464</v>
      </c>
      <c r="B75" s="241" t="s">
        <v>133</v>
      </c>
      <c r="C75" s="241" t="s">
        <v>138</v>
      </c>
      <c r="D75" s="241" t="s">
        <v>150</v>
      </c>
      <c r="E75" s="241" t="s">
        <v>463</v>
      </c>
      <c r="F75" s="241" t="s">
        <v>234</v>
      </c>
      <c r="G75" s="242">
        <f>G76</f>
        <v>0</v>
      </c>
      <c r="H75" s="242">
        <f>H76</f>
        <v>0</v>
      </c>
      <c r="I75" s="242">
        <f>I76</f>
        <v>0</v>
      </c>
      <c r="J75" s="242">
        <f>J76</f>
        <v>0</v>
      </c>
      <c r="K75" s="242"/>
      <c r="L75" s="242"/>
      <c r="M75" s="242"/>
      <c r="N75" s="242">
        <f>G75+H75+I75+J75</f>
        <v>0</v>
      </c>
      <c r="O75" s="242">
        <v>0</v>
      </c>
      <c r="P75" s="242">
        <v>0</v>
      </c>
      <c r="Q75" s="98" t="str">
        <f t="shared" ref="Q75:Q138" si="33">IF(SUM(N75:P75)&gt;0,1," ")</f>
        <v xml:space="preserve"> </v>
      </c>
    </row>
    <row r="76" spans="1:16370" s="102" customFormat="1" ht="15.75" hidden="1" customHeight="1" x14ac:dyDescent="0.2">
      <c r="A76" s="95" t="s">
        <v>65</v>
      </c>
      <c r="B76" s="70" t="s">
        <v>133</v>
      </c>
      <c r="C76" s="70" t="s">
        <v>138</v>
      </c>
      <c r="D76" s="70" t="s">
        <v>150</v>
      </c>
      <c r="E76" s="70" t="s">
        <v>463</v>
      </c>
      <c r="F76" s="70" t="s">
        <v>235</v>
      </c>
      <c r="G76" s="68">
        <v>0</v>
      </c>
      <c r="H76" s="68">
        <v>0</v>
      </c>
      <c r="I76" s="68">
        <v>0</v>
      </c>
      <c r="J76" s="68">
        <v>0</v>
      </c>
      <c r="K76" s="68"/>
      <c r="L76" s="68"/>
      <c r="M76" s="68"/>
      <c r="N76" s="68">
        <f>J76+I76+H76+G76</f>
        <v>0</v>
      </c>
      <c r="O76" s="68">
        <v>0</v>
      </c>
      <c r="P76" s="68">
        <v>0</v>
      </c>
      <c r="Q76" s="98" t="str">
        <f t="shared" si="33"/>
        <v xml:space="preserve"> </v>
      </c>
    </row>
    <row r="77" spans="1:16370" ht="12.75" customHeight="1" x14ac:dyDescent="0.2">
      <c r="A77" s="104" t="s">
        <v>63</v>
      </c>
      <c r="B77" s="69" t="s">
        <v>133</v>
      </c>
      <c r="C77" s="69" t="s">
        <v>138</v>
      </c>
      <c r="D77" s="69" t="s">
        <v>150</v>
      </c>
      <c r="E77" s="69" t="s">
        <v>463</v>
      </c>
      <c r="F77" s="69" t="s">
        <v>227</v>
      </c>
      <c r="G77" s="67">
        <f t="shared" ref="G77:M77" si="34">G78</f>
        <v>500</v>
      </c>
      <c r="H77" s="67">
        <f t="shared" si="34"/>
        <v>0</v>
      </c>
      <c r="I77" s="67">
        <f t="shared" si="34"/>
        <v>0</v>
      </c>
      <c r="J77" s="67">
        <f t="shared" si="34"/>
        <v>0</v>
      </c>
      <c r="K77" s="67">
        <f t="shared" si="34"/>
        <v>0</v>
      </c>
      <c r="L77" s="67">
        <f t="shared" si="34"/>
        <v>0</v>
      </c>
      <c r="M77" s="67">
        <f t="shared" si="34"/>
        <v>0</v>
      </c>
      <c r="N77" s="67">
        <f>G77+H77+I77+J77+K77+L77+M77</f>
        <v>500</v>
      </c>
      <c r="O77" s="67">
        <f>O78</f>
        <v>500</v>
      </c>
      <c r="P77" s="67">
        <f>P78</f>
        <v>500</v>
      </c>
      <c r="Q77" s="98">
        <f t="shared" si="33"/>
        <v>1</v>
      </c>
    </row>
    <row r="78" spans="1:16370" s="102" customFormat="1" ht="12.75" customHeight="1" x14ac:dyDescent="0.2">
      <c r="A78" s="105" t="s">
        <v>64</v>
      </c>
      <c r="B78" s="70" t="s">
        <v>133</v>
      </c>
      <c r="C78" s="70" t="s">
        <v>138</v>
      </c>
      <c r="D78" s="70" t="s">
        <v>150</v>
      </c>
      <c r="E78" s="70" t="s">
        <v>463</v>
      </c>
      <c r="F78" s="70" t="s">
        <v>229</v>
      </c>
      <c r="G78" s="68">
        <v>500</v>
      </c>
      <c r="H78" s="68">
        <v>0</v>
      </c>
      <c r="I78" s="68">
        <v>0</v>
      </c>
      <c r="J78" s="68">
        <v>0</v>
      </c>
      <c r="K78" s="68"/>
      <c r="L78" s="68"/>
      <c r="M78" s="68"/>
      <c r="N78" s="68">
        <f t="shared" si="17"/>
        <v>500</v>
      </c>
      <c r="O78" s="68">
        <v>500</v>
      </c>
      <c r="P78" s="68">
        <v>500</v>
      </c>
      <c r="Q78" s="98">
        <f t="shared" si="33"/>
        <v>1</v>
      </c>
    </row>
    <row r="79" spans="1:16370" s="102" customFormat="1" ht="37.5" customHeight="1" x14ac:dyDescent="0.2">
      <c r="A79" s="104" t="s">
        <v>524</v>
      </c>
      <c r="B79" s="69" t="s">
        <v>133</v>
      </c>
      <c r="C79" s="69" t="s">
        <v>138</v>
      </c>
      <c r="D79" s="69" t="s">
        <v>150</v>
      </c>
      <c r="E79" s="69" t="s">
        <v>471</v>
      </c>
      <c r="F79" s="70"/>
      <c r="G79" s="67">
        <f>G80</f>
        <v>16996130</v>
      </c>
      <c r="H79" s="67">
        <f t="shared" ref="H79:P79" si="35">H80</f>
        <v>0</v>
      </c>
      <c r="I79" s="67">
        <f t="shared" si="35"/>
        <v>0</v>
      </c>
      <c r="J79" s="67">
        <f t="shared" si="35"/>
        <v>0</v>
      </c>
      <c r="K79" s="67">
        <f t="shared" si="35"/>
        <v>0</v>
      </c>
      <c r="L79" s="67">
        <f t="shared" si="35"/>
        <v>0</v>
      </c>
      <c r="M79" s="67">
        <f t="shared" si="35"/>
        <v>0</v>
      </c>
      <c r="N79" s="67">
        <f t="shared" si="35"/>
        <v>16996130</v>
      </c>
      <c r="O79" s="67">
        <f t="shared" si="35"/>
        <v>0</v>
      </c>
      <c r="P79" s="67">
        <f t="shared" si="35"/>
        <v>0</v>
      </c>
      <c r="Q79" s="98">
        <f t="shared" si="33"/>
        <v>1</v>
      </c>
    </row>
    <row r="80" spans="1:16370" s="102" customFormat="1" ht="13.5" customHeight="1" x14ac:dyDescent="0.2">
      <c r="A80" s="64" t="s">
        <v>456</v>
      </c>
      <c r="B80" s="69" t="s">
        <v>133</v>
      </c>
      <c r="C80" s="69" t="s">
        <v>138</v>
      </c>
      <c r="D80" s="69" t="s">
        <v>150</v>
      </c>
      <c r="E80" s="69" t="s">
        <v>471</v>
      </c>
      <c r="F80" s="69" t="s">
        <v>224</v>
      </c>
      <c r="G80" s="67">
        <f>G81</f>
        <v>16996130</v>
      </c>
      <c r="H80" s="67">
        <f>H81</f>
        <v>0</v>
      </c>
      <c r="I80" s="67">
        <f>I81</f>
        <v>0</v>
      </c>
      <c r="J80" s="67">
        <f>J81</f>
        <v>0</v>
      </c>
      <c r="K80" s="68"/>
      <c r="L80" s="68"/>
      <c r="M80" s="68"/>
      <c r="N80" s="67">
        <f>G80+H80+I80+J80+K80+L80+M80</f>
        <v>16996130</v>
      </c>
      <c r="O80" s="67">
        <f>O81</f>
        <v>0</v>
      </c>
      <c r="P80" s="67">
        <f>P81</f>
        <v>0</v>
      </c>
      <c r="Q80" s="98">
        <f t="shared" si="33"/>
        <v>1</v>
      </c>
    </row>
    <row r="81" spans="1:17" s="102" customFormat="1" ht="16.5" customHeight="1" x14ac:dyDescent="0.2">
      <c r="A81" s="95" t="s">
        <v>457</v>
      </c>
      <c r="B81" s="70" t="s">
        <v>133</v>
      </c>
      <c r="C81" s="70" t="s">
        <v>138</v>
      </c>
      <c r="D81" s="70" t="s">
        <v>150</v>
      </c>
      <c r="E81" s="70" t="s">
        <v>471</v>
      </c>
      <c r="F81" s="70" t="s">
        <v>225</v>
      </c>
      <c r="G81" s="68">
        <v>16996130</v>
      </c>
      <c r="H81" s="68">
        <v>0</v>
      </c>
      <c r="I81" s="68">
        <v>0</v>
      </c>
      <c r="J81" s="68">
        <v>0</v>
      </c>
      <c r="K81" s="68"/>
      <c r="L81" s="68"/>
      <c r="M81" s="68"/>
      <c r="N81" s="68">
        <f>G81+H81+I81+J81+K81+L81+M81</f>
        <v>16996130</v>
      </c>
      <c r="O81" s="68">
        <v>0</v>
      </c>
      <c r="P81" s="68">
        <f>O81</f>
        <v>0</v>
      </c>
      <c r="Q81" s="98">
        <f t="shared" si="33"/>
        <v>1</v>
      </c>
    </row>
    <row r="82" spans="1:17" ht="27" hidden="1" customHeight="1" x14ac:dyDescent="0.2">
      <c r="A82" s="104" t="s">
        <v>12</v>
      </c>
      <c r="B82" s="69" t="s">
        <v>133</v>
      </c>
      <c r="C82" s="69" t="s">
        <v>138</v>
      </c>
      <c r="D82" s="69" t="s">
        <v>150</v>
      </c>
      <c r="E82" s="69" t="s">
        <v>164</v>
      </c>
      <c r="F82" s="69"/>
      <c r="G82" s="67">
        <f t="shared" ref="G82:M83" si="36">G83</f>
        <v>0</v>
      </c>
      <c r="H82" s="67">
        <f t="shared" si="36"/>
        <v>0</v>
      </c>
      <c r="I82" s="67">
        <f t="shared" si="36"/>
        <v>0</v>
      </c>
      <c r="J82" s="67">
        <f t="shared" si="36"/>
        <v>0</v>
      </c>
      <c r="K82" s="67">
        <f>K83</f>
        <v>0</v>
      </c>
      <c r="L82" s="67">
        <f t="shared" si="36"/>
        <v>0</v>
      </c>
      <c r="M82" s="67">
        <f t="shared" si="36"/>
        <v>0</v>
      </c>
      <c r="N82" s="67">
        <f>G82+H82+I82+J82+K82+L82+M82</f>
        <v>0</v>
      </c>
      <c r="O82" s="67">
        <f>O83</f>
        <v>0</v>
      </c>
      <c r="P82" s="67">
        <f>P83</f>
        <v>0</v>
      </c>
      <c r="Q82" s="98" t="str">
        <f t="shared" si="33"/>
        <v xml:space="preserve"> </v>
      </c>
    </row>
    <row r="83" spans="1:17" ht="15" hidden="1" customHeight="1" x14ac:dyDescent="0.2">
      <c r="A83" s="64" t="s">
        <v>456</v>
      </c>
      <c r="B83" s="69" t="s">
        <v>133</v>
      </c>
      <c r="C83" s="69" t="s">
        <v>138</v>
      </c>
      <c r="D83" s="69" t="s">
        <v>150</v>
      </c>
      <c r="E83" s="69" t="s">
        <v>164</v>
      </c>
      <c r="F83" s="69" t="s">
        <v>224</v>
      </c>
      <c r="G83" s="67">
        <f t="shared" si="36"/>
        <v>0</v>
      </c>
      <c r="H83" s="67">
        <f t="shared" si="36"/>
        <v>0</v>
      </c>
      <c r="I83" s="67">
        <f t="shared" si="36"/>
        <v>0</v>
      </c>
      <c r="J83" s="67">
        <f t="shared" si="36"/>
        <v>0</v>
      </c>
      <c r="K83" s="67">
        <f t="shared" si="36"/>
        <v>0</v>
      </c>
      <c r="L83" s="67">
        <f t="shared" si="36"/>
        <v>0</v>
      </c>
      <c r="M83" s="67">
        <f t="shared" si="36"/>
        <v>0</v>
      </c>
      <c r="N83" s="67">
        <f t="shared" si="17"/>
        <v>0</v>
      </c>
      <c r="O83" s="67">
        <f>O84</f>
        <v>0</v>
      </c>
      <c r="P83" s="67">
        <f>P84</f>
        <v>0</v>
      </c>
      <c r="Q83" s="98" t="str">
        <f t="shared" si="33"/>
        <v xml:space="preserve"> </v>
      </c>
    </row>
    <row r="84" spans="1:17" s="102" customFormat="1" ht="15.75" hidden="1" customHeight="1" x14ac:dyDescent="0.2">
      <c r="A84" s="95" t="s">
        <v>457</v>
      </c>
      <c r="B84" s="70" t="s">
        <v>133</v>
      </c>
      <c r="C84" s="70" t="s">
        <v>138</v>
      </c>
      <c r="D84" s="70" t="s">
        <v>150</v>
      </c>
      <c r="E84" s="70" t="s">
        <v>164</v>
      </c>
      <c r="F84" s="70" t="s">
        <v>225</v>
      </c>
      <c r="G84" s="68">
        <v>0</v>
      </c>
      <c r="H84" s="68">
        <v>0</v>
      </c>
      <c r="I84" s="68">
        <v>0</v>
      </c>
      <c r="J84" s="68">
        <v>0</v>
      </c>
      <c r="K84" s="68">
        <v>0</v>
      </c>
      <c r="L84" s="68"/>
      <c r="M84" s="68"/>
      <c r="N84" s="68">
        <f>G84+H84+I84+J84+K84+L84+M84</f>
        <v>0</v>
      </c>
      <c r="O84" s="68">
        <v>0</v>
      </c>
      <c r="P84" s="68">
        <f>O84</f>
        <v>0</v>
      </c>
      <c r="Q84" s="98" t="str">
        <f t="shared" si="33"/>
        <v xml:space="preserve"> </v>
      </c>
    </row>
    <row r="85" spans="1:17" ht="38.25" hidden="1" customHeight="1" x14ac:dyDescent="0.2">
      <c r="A85" s="104" t="s">
        <v>458</v>
      </c>
      <c r="B85" s="69" t="s">
        <v>133</v>
      </c>
      <c r="C85" s="69" t="s">
        <v>138</v>
      </c>
      <c r="D85" s="69" t="s">
        <v>150</v>
      </c>
      <c r="E85" s="69" t="s">
        <v>165</v>
      </c>
      <c r="F85" s="69"/>
      <c r="G85" s="67">
        <f t="shared" ref="G85:M85" si="37">G86+G88</f>
        <v>0</v>
      </c>
      <c r="H85" s="67">
        <f t="shared" si="37"/>
        <v>0</v>
      </c>
      <c r="I85" s="67">
        <f t="shared" si="37"/>
        <v>0</v>
      </c>
      <c r="J85" s="67">
        <f t="shared" si="37"/>
        <v>0</v>
      </c>
      <c r="K85" s="67">
        <f t="shared" si="37"/>
        <v>0</v>
      </c>
      <c r="L85" s="67">
        <f t="shared" si="37"/>
        <v>0</v>
      </c>
      <c r="M85" s="67">
        <f t="shared" si="37"/>
        <v>0</v>
      </c>
      <c r="N85" s="67">
        <f t="shared" si="17"/>
        <v>0</v>
      </c>
      <c r="O85" s="67">
        <f>O86+O88</f>
        <v>0</v>
      </c>
      <c r="P85" s="67">
        <f>P86+P88</f>
        <v>0</v>
      </c>
      <c r="Q85" s="98" t="str">
        <f t="shared" si="33"/>
        <v xml:space="preserve"> </v>
      </c>
    </row>
    <row r="86" spans="1:17" ht="12.75" hidden="1" customHeight="1" x14ac:dyDescent="0.2">
      <c r="A86" s="64" t="s">
        <v>456</v>
      </c>
      <c r="B86" s="69" t="s">
        <v>133</v>
      </c>
      <c r="C86" s="69" t="s">
        <v>138</v>
      </c>
      <c r="D86" s="69" t="s">
        <v>150</v>
      </c>
      <c r="E86" s="69" t="s">
        <v>165</v>
      </c>
      <c r="F86" s="69" t="s">
        <v>224</v>
      </c>
      <c r="G86" s="67">
        <f t="shared" ref="G86:M86" si="38">G87</f>
        <v>0</v>
      </c>
      <c r="H86" s="67">
        <f t="shared" si="38"/>
        <v>0</v>
      </c>
      <c r="I86" s="67">
        <f t="shared" si="38"/>
        <v>0</v>
      </c>
      <c r="J86" s="67">
        <f t="shared" si="38"/>
        <v>0</v>
      </c>
      <c r="K86" s="67">
        <f t="shared" si="38"/>
        <v>0</v>
      </c>
      <c r="L86" s="67">
        <f t="shared" si="38"/>
        <v>0</v>
      </c>
      <c r="M86" s="67">
        <f t="shared" si="38"/>
        <v>0</v>
      </c>
      <c r="N86" s="67">
        <f t="shared" si="17"/>
        <v>0</v>
      </c>
      <c r="O86" s="67">
        <f>O87</f>
        <v>0</v>
      </c>
      <c r="P86" s="67">
        <f>P87</f>
        <v>0</v>
      </c>
      <c r="Q86" s="98" t="str">
        <f t="shared" si="33"/>
        <v xml:space="preserve"> </v>
      </c>
    </row>
    <row r="87" spans="1:17" s="102" customFormat="1" ht="25.5" hidden="1" customHeight="1" x14ac:dyDescent="0.2">
      <c r="A87" s="95" t="s">
        <v>457</v>
      </c>
      <c r="B87" s="70" t="s">
        <v>133</v>
      </c>
      <c r="C87" s="70" t="s">
        <v>138</v>
      </c>
      <c r="D87" s="70" t="s">
        <v>150</v>
      </c>
      <c r="E87" s="70" t="s">
        <v>165</v>
      </c>
      <c r="F87" s="70" t="s">
        <v>225</v>
      </c>
      <c r="G87" s="68">
        <v>0</v>
      </c>
      <c r="H87" s="68"/>
      <c r="I87" s="68"/>
      <c r="J87" s="68"/>
      <c r="K87" s="68"/>
      <c r="L87" s="68"/>
      <c r="M87" s="68"/>
      <c r="N87" s="78">
        <f t="shared" si="17"/>
        <v>0</v>
      </c>
      <c r="O87" s="68">
        <v>0</v>
      </c>
      <c r="P87" s="68">
        <f>O87</f>
        <v>0</v>
      </c>
      <c r="Q87" s="98" t="str">
        <f t="shared" si="33"/>
        <v xml:space="preserve"> </v>
      </c>
    </row>
    <row r="88" spans="1:17" ht="12.75" hidden="1" customHeight="1" x14ac:dyDescent="0.2">
      <c r="A88" s="104" t="s">
        <v>63</v>
      </c>
      <c r="B88" s="69" t="s">
        <v>133</v>
      </c>
      <c r="C88" s="69" t="s">
        <v>138</v>
      </c>
      <c r="D88" s="69" t="s">
        <v>150</v>
      </c>
      <c r="E88" s="69" t="s">
        <v>165</v>
      </c>
      <c r="F88" s="69" t="s">
        <v>227</v>
      </c>
      <c r="G88" s="67">
        <f t="shared" ref="G88:M88" si="39">G89</f>
        <v>0</v>
      </c>
      <c r="H88" s="67">
        <f t="shared" si="39"/>
        <v>0</v>
      </c>
      <c r="I88" s="67">
        <f t="shared" si="39"/>
        <v>0</v>
      </c>
      <c r="J88" s="67">
        <f t="shared" si="39"/>
        <v>0</v>
      </c>
      <c r="K88" s="67">
        <f t="shared" si="39"/>
        <v>0</v>
      </c>
      <c r="L88" s="67">
        <f t="shared" si="39"/>
        <v>0</v>
      </c>
      <c r="M88" s="67">
        <f t="shared" si="39"/>
        <v>0</v>
      </c>
      <c r="N88" s="67">
        <f t="shared" si="17"/>
        <v>0</v>
      </c>
      <c r="O88" s="67">
        <f>O89</f>
        <v>0</v>
      </c>
      <c r="P88" s="67">
        <f>P89</f>
        <v>0</v>
      </c>
      <c r="Q88" s="98" t="str">
        <f t="shared" si="33"/>
        <v xml:space="preserve"> </v>
      </c>
    </row>
    <row r="89" spans="1:17" s="102" customFormat="1" ht="12.75" hidden="1" customHeight="1" x14ac:dyDescent="0.2">
      <c r="A89" s="105" t="s">
        <v>66</v>
      </c>
      <c r="B89" s="70" t="s">
        <v>133</v>
      </c>
      <c r="C89" s="70" t="s">
        <v>138</v>
      </c>
      <c r="D89" s="70" t="s">
        <v>150</v>
      </c>
      <c r="E89" s="70" t="s">
        <v>165</v>
      </c>
      <c r="F89" s="70" t="s">
        <v>236</v>
      </c>
      <c r="G89" s="68">
        <v>0</v>
      </c>
      <c r="H89" s="68"/>
      <c r="I89" s="68"/>
      <c r="J89" s="68"/>
      <c r="K89" s="68"/>
      <c r="L89" s="68"/>
      <c r="M89" s="68"/>
      <c r="N89" s="78">
        <f t="shared" si="17"/>
        <v>0</v>
      </c>
      <c r="O89" s="68">
        <v>0</v>
      </c>
      <c r="P89" s="68">
        <f>O89</f>
        <v>0</v>
      </c>
      <c r="Q89" s="98" t="str">
        <f t="shared" si="33"/>
        <v xml:space="preserve"> </v>
      </c>
    </row>
    <row r="90" spans="1:17" ht="25.5" customHeight="1" x14ac:dyDescent="0.2">
      <c r="A90" s="104" t="s">
        <v>635</v>
      </c>
      <c r="B90" s="69" t="s">
        <v>133</v>
      </c>
      <c r="C90" s="69" t="s">
        <v>138</v>
      </c>
      <c r="D90" s="69" t="s">
        <v>150</v>
      </c>
      <c r="E90" s="69" t="s">
        <v>166</v>
      </c>
      <c r="F90" s="69"/>
      <c r="G90" s="67">
        <f t="shared" ref="G90:M94" si="40">G91</f>
        <v>1106700</v>
      </c>
      <c r="H90" s="67">
        <f t="shared" si="40"/>
        <v>0</v>
      </c>
      <c r="I90" s="67">
        <f t="shared" si="40"/>
        <v>0</v>
      </c>
      <c r="J90" s="67">
        <f t="shared" si="40"/>
        <v>0</v>
      </c>
      <c r="K90" s="67">
        <f t="shared" si="40"/>
        <v>0</v>
      </c>
      <c r="L90" s="67">
        <f t="shared" si="40"/>
        <v>0</v>
      </c>
      <c r="M90" s="67">
        <f t="shared" si="40"/>
        <v>0</v>
      </c>
      <c r="N90" s="67">
        <f t="shared" si="17"/>
        <v>1106700</v>
      </c>
      <c r="O90" s="67">
        <f t="shared" ref="O90:P94" si="41">O91</f>
        <v>1500000</v>
      </c>
      <c r="P90" s="67">
        <f t="shared" si="41"/>
        <v>1500000</v>
      </c>
      <c r="Q90" s="98">
        <f t="shared" si="33"/>
        <v>1</v>
      </c>
    </row>
    <row r="91" spans="1:17" ht="12.75" customHeight="1" x14ac:dyDescent="0.2">
      <c r="A91" s="64" t="s">
        <v>456</v>
      </c>
      <c r="B91" s="69" t="s">
        <v>133</v>
      </c>
      <c r="C91" s="69" t="s">
        <v>138</v>
      </c>
      <c r="D91" s="69" t="s">
        <v>150</v>
      </c>
      <c r="E91" s="69" t="s">
        <v>166</v>
      </c>
      <c r="F91" s="69" t="s">
        <v>224</v>
      </c>
      <c r="G91" s="67">
        <f t="shared" si="40"/>
        <v>1106700</v>
      </c>
      <c r="H91" s="67">
        <f t="shared" si="40"/>
        <v>0</v>
      </c>
      <c r="I91" s="67">
        <f t="shared" si="40"/>
        <v>0</v>
      </c>
      <c r="J91" s="67">
        <f t="shared" si="40"/>
        <v>0</v>
      </c>
      <c r="K91" s="67">
        <f t="shared" si="40"/>
        <v>0</v>
      </c>
      <c r="L91" s="67">
        <f t="shared" si="40"/>
        <v>0</v>
      </c>
      <c r="M91" s="67">
        <f t="shared" si="40"/>
        <v>0</v>
      </c>
      <c r="N91" s="67">
        <f t="shared" si="17"/>
        <v>1106700</v>
      </c>
      <c r="O91" s="67">
        <f t="shared" si="41"/>
        <v>1500000</v>
      </c>
      <c r="P91" s="67">
        <f t="shared" si="41"/>
        <v>1500000</v>
      </c>
      <c r="Q91" s="98">
        <f t="shared" si="33"/>
        <v>1</v>
      </c>
    </row>
    <row r="92" spans="1:17" s="102" customFormat="1" ht="15.75" customHeight="1" x14ac:dyDescent="0.2">
      <c r="A92" s="95" t="s">
        <v>457</v>
      </c>
      <c r="B92" s="70" t="s">
        <v>133</v>
      </c>
      <c r="C92" s="70" t="s">
        <v>138</v>
      </c>
      <c r="D92" s="70" t="s">
        <v>150</v>
      </c>
      <c r="E92" s="70" t="s">
        <v>166</v>
      </c>
      <c r="F92" s="70" t="s">
        <v>225</v>
      </c>
      <c r="G92" s="68">
        <v>1106700</v>
      </c>
      <c r="H92" s="68"/>
      <c r="I92" s="68"/>
      <c r="J92" s="68"/>
      <c r="K92" s="68">
        <v>0</v>
      </c>
      <c r="L92" s="68"/>
      <c r="M92" s="68"/>
      <c r="N92" s="68">
        <f t="shared" si="17"/>
        <v>1106700</v>
      </c>
      <c r="O92" s="68">
        <v>1500000</v>
      </c>
      <c r="P92" s="68">
        <f>O92</f>
        <v>1500000</v>
      </c>
      <c r="Q92" s="98">
        <f t="shared" si="33"/>
        <v>1</v>
      </c>
    </row>
    <row r="93" spans="1:17" ht="25.5" hidden="1" customHeight="1" x14ac:dyDescent="0.2">
      <c r="A93" s="104" t="s">
        <v>605</v>
      </c>
      <c r="B93" s="69" t="s">
        <v>133</v>
      </c>
      <c r="C93" s="69" t="s">
        <v>138</v>
      </c>
      <c r="D93" s="69" t="s">
        <v>150</v>
      </c>
      <c r="E93" s="69" t="s">
        <v>604</v>
      </c>
      <c r="F93" s="69"/>
      <c r="G93" s="67">
        <f t="shared" si="40"/>
        <v>0</v>
      </c>
      <c r="H93" s="67">
        <f t="shared" si="40"/>
        <v>0</v>
      </c>
      <c r="I93" s="67">
        <f t="shared" si="40"/>
        <v>0</v>
      </c>
      <c r="J93" s="67">
        <f t="shared" si="40"/>
        <v>0</v>
      </c>
      <c r="K93" s="67">
        <f t="shared" si="40"/>
        <v>0</v>
      </c>
      <c r="L93" s="67">
        <f t="shared" si="40"/>
        <v>0</v>
      </c>
      <c r="M93" s="67">
        <f t="shared" si="40"/>
        <v>0</v>
      </c>
      <c r="N93" s="67">
        <f>G93+H93+I93+J93+K93+L93+M93</f>
        <v>0</v>
      </c>
      <c r="O93" s="67">
        <f t="shared" si="41"/>
        <v>0</v>
      </c>
      <c r="P93" s="67">
        <f t="shared" si="41"/>
        <v>0</v>
      </c>
      <c r="Q93" s="98" t="str">
        <f t="shared" si="33"/>
        <v xml:space="preserve"> </v>
      </c>
    </row>
    <row r="94" spans="1:17" ht="12.75" hidden="1" customHeight="1" x14ac:dyDescent="0.2">
      <c r="A94" s="64" t="s">
        <v>456</v>
      </c>
      <c r="B94" s="69" t="s">
        <v>133</v>
      </c>
      <c r="C94" s="69" t="s">
        <v>138</v>
      </c>
      <c r="D94" s="69" t="s">
        <v>150</v>
      </c>
      <c r="E94" s="69" t="s">
        <v>604</v>
      </c>
      <c r="F94" s="69" t="s">
        <v>224</v>
      </c>
      <c r="G94" s="67">
        <f t="shared" si="40"/>
        <v>0</v>
      </c>
      <c r="H94" s="67">
        <f t="shared" si="40"/>
        <v>0</v>
      </c>
      <c r="I94" s="67">
        <f t="shared" si="40"/>
        <v>0</v>
      </c>
      <c r="J94" s="67">
        <f t="shared" si="40"/>
        <v>0</v>
      </c>
      <c r="K94" s="67">
        <f t="shared" si="40"/>
        <v>0</v>
      </c>
      <c r="L94" s="67">
        <f t="shared" si="40"/>
        <v>0</v>
      </c>
      <c r="M94" s="67">
        <f t="shared" si="40"/>
        <v>0</v>
      </c>
      <c r="N94" s="67">
        <f>G94+H94+I94+J94+K94+L94+M94</f>
        <v>0</v>
      </c>
      <c r="O94" s="67">
        <f t="shared" si="41"/>
        <v>0</v>
      </c>
      <c r="P94" s="67">
        <f t="shared" si="41"/>
        <v>0</v>
      </c>
      <c r="Q94" s="98" t="str">
        <f t="shared" si="33"/>
        <v xml:space="preserve"> </v>
      </c>
    </row>
    <row r="95" spans="1:17" s="102" customFormat="1" ht="15.75" hidden="1" customHeight="1" x14ac:dyDescent="0.2">
      <c r="A95" s="95" t="s">
        <v>457</v>
      </c>
      <c r="B95" s="70" t="s">
        <v>133</v>
      </c>
      <c r="C95" s="70" t="s">
        <v>138</v>
      </c>
      <c r="D95" s="70" t="s">
        <v>150</v>
      </c>
      <c r="E95" s="70" t="s">
        <v>604</v>
      </c>
      <c r="F95" s="70" t="s">
        <v>225</v>
      </c>
      <c r="G95" s="68">
        <v>0</v>
      </c>
      <c r="H95" s="68"/>
      <c r="I95" s="68">
        <v>0</v>
      </c>
      <c r="J95" s="68"/>
      <c r="K95" s="68"/>
      <c r="L95" s="68"/>
      <c r="M95" s="68"/>
      <c r="N95" s="68">
        <f>G95+H95+I95+J95+K95+L95+M95</f>
        <v>0</v>
      </c>
      <c r="O95" s="68">
        <v>0</v>
      </c>
      <c r="P95" s="68">
        <v>0</v>
      </c>
      <c r="Q95" s="98" t="str">
        <f t="shared" si="33"/>
        <v xml:space="preserve"> </v>
      </c>
    </row>
    <row r="96" spans="1:17" ht="12.75" hidden="1" customHeight="1" x14ac:dyDescent="0.2">
      <c r="A96" s="104" t="s">
        <v>63</v>
      </c>
      <c r="B96" s="69" t="s">
        <v>133</v>
      </c>
      <c r="C96" s="69" t="s">
        <v>138</v>
      </c>
      <c r="D96" s="69" t="s">
        <v>150</v>
      </c>
      <c r="E96" s="69" t="s">
        <v>166</v>
      </c>
      <c r="F96" s="69" t="s">
        <v>227</v>
      </c>
      <c r="G96" s="67">
        <f t="shared" ref="G96:M96" si="42">G97</f>
        <v>0</v>
      </c>
      <c r="H96" s="67">
        <f t="shared" si="42"/>
        <v>0</v>
      </c>
      <c r="I96" s="67">
        <f>I97</f>
        <v>0</v>
      </c>
      <c r="J96" s="67">
        <f t="shared" si="42"/>
        <v>0</v>
      </c>
      <c r="K96" s="67">
        <f t="shared" si="42"/>
        <v>0</v>
      </c>
      <c r="L96" s="67">
        <f t="shared" si="42"/>
        <v>0</v>
      </c>
      <c r="M96" s="67">
        <f t="shared" si="42"/>
        <v>0</v>
      </c>
      <c r="N96" s="67">
        <f>G96+H96+I96+J96+K96+L96+M96</f>
        <v>0</v>
      </c>
      <c r="O96" s="67">
        <f>O97</f>
        <v>0</v>
      </c>
      <c r="P96" s="67">
        <f>P97</f>
        <v>0</v>
      </c>
      <c r="Q96" s="98" t="str">
        <f t="shared" si="33"/>
        <v xml:space="preserve"> </v>
      </c>
    </row>
    <row r="97" spans="1:17" s="102" customFormat="1" ht="12.75" hidden="1" customHeight="1" x14ac:dyDescent="0.2">
      <c r="A97" s="105" t="s">
        <v>66</v>
      </c>
      <c r="B97" s="70" t="s">
        <v>133</v>
      </c>
      <c r="C97" s="70" t="s">
        <v>138</v>
      </c>
      <c r="D97" s="70" t="s">
        <v>150</v>
      </c>
      <c r="E97" s="70" t="s">
        <v>166</v>
      </c>
      <c r="F97" s="70" t="s">
        <v>236</v>
      </c>
      <c r="G97" s="68">
        <v>0</v>
      </c>
      <c r="H97" s="68"/>
      <c r="I97" s="68"/>
      <c r="J97" s="68"/>
      <c r="K97" s="68"/>
      <c r="L97" s="68"/>
      <c r="M97" s="68"/>
      <c r="N97" s="78">
        <f>G97+H97+I97+J97+K97+L97+M97</f>
        <v>0</v>
      </c>
      <c r="O97" s="68">
        <v>0</v>
      </c>
      <c r="P97" s="68">
        <f>O97</f>
        <v>0</v>
      </c>
      <c r="Q97" s="98" t="str">
        <f t="shared" si="33"/>
        <v xml:space="preserve"> </v>
      </c>
    </row>
    <row r="98" spans="1:17" ht="51" hidden="1" x14ac:dyDescent="0.2">
      <c r="A98" s="104" t="s">
        <v>544</v>
      </c>
      <c r="B98" s="69" t="s">
        <v>133</v>
      </c>
      <c r="C98" s="69" t="s">
        <v>138</v>
      </c>
      <c r="D98" s="69" t="s">
        <v>150</v>
      </c>
      <c r="E98" s="69" t="s">
        <v>542</v>
      </c>
      <c r="F98" s="69"/>
      <c r="G98" s="67">
        <f t="shared" ref="G98:M99" si="43">G99</f>
        <v>0</v>
      </c>
      <c r="H98" s="67">
        <f t="shared" si="43"/>
        <v>0</v>
      </c>
      <c r="I98" s="67">
        <f t="shared" si="43"/>
        <v>0</v>
      </c>
      <c r="J98" s="67">
        <f t="shared" si="43"/>
        <v>0</v>
      </c>
      <c r="K98" s="67">
        <f t="shared" si="43"/>
        <v>0</v>
      </c>
      <c r="L98" s="67">
        <f t="shared" si="43"/>
        <v>0</v>
      </c>
      <c r="M98" s="67">
        <f t="shared" si="43"/>
        <v>0</v>
      </c>
      <c r="N98" s="67">
        <f t="shared" si="17"/>
        <v>0</v>
      </c>
      <c r="O98" s="67">
        <f>O99</f>
        <v>0</v>
      </c>
      <c r="P98" s="67">
        <f>P99</f>
        <v>0</v>
      </c>
      <c r="Q98" s="98" t="str">
        <f t="shared" si="33"/>
        <v xml:space="preserve"> </v>
      </c>
    </row>
    <row r="99" spans="1:17" ht="38.25" hidden="1" customHeight="1" x14ac:dyDescent="0.2">
      <c r="A99" s="104" t="s">
        <v>58</v>
      </c>
      <c r="B99" s="69" t="s">
        <v>133</v>
      </c>
      <c r="C99" s="69" t="s">
        <v>138</v>
      </c>
      <c r="D99" s="69" t="s">
        <v>150</v>
      </c>
      <c r="E99" s="69" t="s">
        <v>542</v>
      </c>
      <c r="F99" s="69" t="s">
        <v>221</v>
      </c>
      <c r="G99" s="67">
        <f t="shared" si="43"/>
        <v>0</v>
      </c>
      <c r="H99" s="67">
        <f t="shared" si="43"/>
        <v>0</v>
      </c>
      <c r="I99" s="67">
        <f t="shared" si="43"/>
        <v>0</v>
      </c>
      <c r="J99" s="67">
        <f t="shared" si="43"/>
        <v>0</v>
      </c>
      <c r="K99" s="67">
        <f t="shared" si="43"/>
        <v>0</v>
      </c>
      <c r="L99" s="67">
        <f t="shared" si="43"/>
        <v>0</v>
      </c>
      <c r="M99" s="67">
        <f t="shared" si="43"/>
        <v>0</v>
      </c>
      <c r="N99" s="67">
        <f t="shared" si="17"/>
        <v>0</v>
      </c>
      <c r="O99" s="67">
        <f>O100</f>
        <v>0</v>
      </c>
      <c r="P99" s="67">
        <f>P100</f>
        <v>0</v>
      </c>
      <c r="Q99" s="98" t="str">
        <f t="shared" si="33"/>
        <v xml:space="preserve"> </v>
      </c>
    </row>
    <row r="100" spans="1:17" s="102" customFormat="1" ht="12.75" hidden="1" customHeight="1" x14ac:dyDescent="0.2">
      <c r="A100" s="105" t="s">
        <v>65</v>
      </c>
      <c r="B100" s="70" t="s">
        <v>133</v>
      </c>
      <c r="C100" s="70" t="s">
        <v>138</v>
      </c>
      <c r="D100" s="70" t="s">
        <v>150</v>
      </c>
      <c r="E100" s="70" t="s">
        <v>542</v>
      </c>
      <c r="F100" s="70" t="s">
        <v>223</v>
      </c>
      <c r="G100" s="68">
        <v>0</v>
      </c>
      <c r="H100" s="68"/>
      <c r="I100" s="68"/>
      <c r="J100" s="68">
        <v>0</v>
      </c>
      <c r="K100" s="68"/>
      <c r="L100" s="68"/>
      <c r="M100" s="68"/>
      <c r="N100" s="78">
        <f t="shared" si="17"/>
        <v>0</v>
      </c>
      <c r="O100" s="68">
        <v>0</v>
      </c>
      <c r="P100" s="68">
        <f>O100</f>
        <v>0</v>
      </c>
      <c r="Q100" s="98" t="str">
        <f t="shared" si="33"/>
        <v xml:space="preserve"> </v>
      </c>
    </row>
    <row r="101" spans="1:17" ht="28.5" customHeight="1" x14ac:dyDescent="0.2">
      <c r="A101" s="104" t="s">
        <v>653</v>
      </c>
      <c r="B101" s="69" t="s">
        <v>133</v>
      </c>
      <c r="C101" s="69" t="s">
        <v>138</v>
      </c>
      <c r="D101" s="69" t="s">
        <v>150</v>
      </c>
      <c r="E101" s="69" t="s">
        <v>513</v>
      </c>
      <c r="F101" s="69"/>
      <c r="G101" s="67">
        <f t="shared" ref="G101:M108" si="44">G102</f>
        <v>3000000</v>
      </c>
      <c r="H101" s="67">
        <f t="shared" si="44"/>
        <v>0</v>
      </c>
      <c r="I101" s="67">
        <f t="shared" si="44"/>
        <v>0</v>
      </c>
      <c r="J101" s="67">
        <f t="shared" si="44"/>
        <v>0</v>
      </c>
      <c r="K101" s="67">
        <f t="shared" si="44"/>
        <v>0</v>
      </c>
      <c r="L101" s="67">
        <f t="shared" si="44"/>
        <v>0</v>
      </c>
      <c r="M101" s="67">
        <f t="shared" si="44"/>
        <v>0</v>
      </c>
      <c r="N101" s="67">
        <f t="shared" si="17"/>
        <v>3000000</v>
      </c>
      <c r="O101" s="67">
        <f>O102</f>
        <v>0</v>
      </c>
      <c r="P101" s="67">
        <f t="shared" ref="O101:P108" si="45">P102</f>
        <v>0</v>
      </c>
      <c r="Q101" s="98">
        <f t="shared" si="33"/>
        <v>1</v>
      </c>
    </row>
    <row r="102" spans="1:17" ht="12.75" customHeight="1" x14ac:dyDescent="0.2">
      <c r="A102" s="64" t="s">
        <v>586</v>
      </c>
      <c r="B102" s="69" t="s">
        <v>133</v>
      </c>
      <c r="C102" s="69" t="s">
        <v>138</v>
      </c>
      <c r="D102" s="69" t="s">
        <v>150</v>
      </c>
      <c r="E102" s="69" t="s">
        <v>513</v>
      </c>
      <c r="F102" s="69" t="s">
        <v>224</v>
      </c>
      <c r="G102" s="67">
        <f t="shared" si="44"/>
        <v>3000000</v>
      </c>
      <c r="H102" s="67">
        <f t="shared" si="44"/>
        <v>0</v>
      </c>
      <c r="I102" s="67">
        <f t="shared" si="44"/>
        <v>0</v>
      </c>
      <c r="J102" s="67">
        <f t="shared" si="44"/>
        <v>0</v>
      </c>
      <c r="K102" s="67">
        <f t="shared" si="44"/>
        <v>0</v>
      </c>
      <c r="L102" s="67">
        <f t="shared" si="44"/>
        <v>0</v>
      </c>
      <c r="M102" s="67">
        <f t="shared" si="44"/>
        <v>0</v>
      </c>
      <c r="N102" s="67">
        <f t="shared" si="17"/>
        <v>3000000</v>
      </c>
      <c r="O102" s="67">
        <f t="shared" si="45"/>
        <v>0</v>
      </c>
      <c r="P102" s="67">
        <f t="shared" si="45"/>
        <v>0</v>
      </c>
      <c r="Q102" s="98">
        <f t="shared" si="33"/>
        <v>1</v>
      </c>
    </row>
    <row r="103" spans="1:17" s="102" customFormat="1" ht="15.75" customHeight="1" x14ac:dyDescent="0.2">
      <c r="A103" s="95" t="s">
        <v>587</v>
      </c>
      <c r="B103" s="70" t="s">
        <v>133</v>
      </c>
      <c r="C103" s="70" t="s">
        <v>138</v>
      </c>
      <c r="D103" s="70" t="s">
        <v>150</v>
      </c>
      <c r="E103" s="70" t="s">
        <v>513</v>
      </c>
      <c r="F103" s="70" t="s">
        <v>225</v>
      </c>
      <c r="G103" s="68">
        <v>3000000</v>
      </c>
      <c r="H103" s="68">
        <v>0</v>
      </c>
      <c r="I103" s="68"/>
      <c r="J103" s="68"/>
      <c r="K103" s="68">
        <v>0</v>
      </c>
      <c r="L103" s="68"/>
      <c r="M103" s="68"/>
      <c r="N103" s="68">
        <f t="shared" si="17"/>
        <v>3000000</v>
      </c>
      <c r="O103" s="68">
        <v>0</v>
      </c>
      <c r="P103" s="68">
        <f>O103</f>
        <v>0</v>
      </c>
      <c r="Q103" s="98">
        <f t="shared" si="33"/>
        <v>1</v>
      </c>
    </row>
    <row r="104" spans="1:17" ht="26.25" hidden="1" customHeight="1" x14ac:dyDescent="0.2">
      <c r="A104" s="104" t="s">
        <v>555</v>
      </c>
      <c r="B104" s="69" t="s">
        <v>133</v>
      </c>
      <c r="C104" s="69" t="s">
        <v>138</v>
      </c>
      <c r="D104" s="69" t="s">
        <v>150</v>
      </c>
      <c r="E104" s="69" t="s">
        <v>554</v>
      </c>
      <c r="F104" s="69"/>
      <c r="G104" s="67">
        <f t="shared" si="44"/>
        <v>0</v>
      </c>
      <c r="H104" s="67">
        <f t="shared" si="44"/>
        <v>0</v>
      </c>
      <c r="I104" s="67">
        <f t="shared" si="44"/>
        <v>0</v>
      </c>
      <c r="J104" s="67">
        <f t="shared" si="44"/>
        <v>0</v>
      </c>
      <c r="K104" s="67">
        <f t="shared" si="44"/>
        <v>0</v>
      </c>
      <c r="L104" s="67">
        <f t="shared" si="44"/>
        <v>0</v>
      </c>
      <c r="M104" s="67">
        <f t="shared" si="44"/>
        <v>0</v>
      </c>
      <c r="N104" s="67">
        <f t="shared" si="17"/>
        <v>0</v>
      </c>
      <c r="O104" s="67">
        <f t="shared" si="45"/>
        <v>0</v>
      </c>
      <c r="P104" s="67">
        <f t="shared" si="45"/>
        <v>0</v>
      </c>
      <c r="Q104" s="98" t="str">
        <f t="shared" si="33"/>
        <v xml:space="preserve"> </v>
      </c>
    </row>
    <row r="105" spans="1:17" ht="12.75" hidden="1" customHeight="1" x14ac:dyDescent="0.2">
      <c r="A105" s="64" t="s">
        <v>456</v>
      </c>
      <c r="B105" s="69" t="s">
        <v>133</v>
      </c>
      <c r="C105" s="69" t="s">
        <v>138</v>
      </c>
      <c r="D105" s="69" t="s">
        <v>150</v>
      </c>
      <c r="E105" s="69" t="s">
        <v>554</v>
      </c>
      <c r="F105" s="69" t="s">
        <v>224</v>
      </c>
      <c r="G105" s="67">
        <f t="shared" si="44"/>
        <v>0</v>
      </c>
      <c r="H105" s="67">
        <f t="shared" si="44"/>
        <v>0</v>
      </c>
      <c r="I105" s="67">
        <f t="shared" si="44"/>
        <v>0</v>
      </c>
      <c r="J105" s="67">
        <f t="shared" si="44"/>
        <v>0</v>
      </c>
      <c r="K105" s="67">
        <f t="shared" si="44"/>
        <v>0</v>
      </c>
      <c r="L105" s="67">
        <f t="shared" si="44"/>
        <v>0</v>
      </c>
      <c r="M105" s="67">
        <f t="shared" si="44"/>
        <v>0</v>
      </c>
      <c r="N105" s="67">
        <f t="shared" si="17"/>
        <v>0</v>
      </c>
      <c r="O105" s="67">
        <f t="shared" si="45"/>
        <v>0</v>
      </c>
      <c r="P105" s="67">
        <f t="shared" si="45"/>
        <v>0</v>
      </c>
      <c r="Q105" s="98" t="str">
        <f t="shared" si="33"/>
        <v xml:space="preserve"> </v>
      </c>
    </row>
    <row r="106" spans="1:17" s="102" customFormat="1" ht="12.75" hidden="1" customHeight="1" x14ac:dyDescent="0.2">
      <c r="A106" s="95" t="s">
        <v>457</v>
      </c>
      <c r="B106" s="70" t="s">
        <v>133</v>
      </c>
      <c r="C106" s="70" t="s">
        <v>138</v>
      </c>
      <c r="D106" s="70" t="s">
        <v>150</v>
      </c>
      <c r="E106" s="70" t="s">
        <v>554</v>
      </c>
      <c r="F106" s="70" t="s">
        <v>225</v>
      </c>
      <c r="G106" s="243">
        <v>0</v>
      </c>
      <c r="H106" s="68"/>
      <c r="I106" s="68">
        <v>0</v>
      </c>
      <c r="J106" s="68"/>
      <c r="K106" s="68"/>
      <c r="L106" s="68"/>
      <c r="M106" s="68"/>
      <c r="N106" s="68">
        <f t="shared" si="17"/>
        <v>0</v>
      </c>
      <c r="O106" s="68">
        <v>0</v>
      </c>
      <c r="P106" s="68">
        <f>O106</f>
        <v>0</v>
      </c>
      <c r="Q106" s="98" t="str">
        <f t="shared" si="33"/>
        <v xml:space="preserve"> </v>
      </c>
    </row>
    <row r="107" spans="1:17" ht="15.75" hidden="1" customHeight="1" x14ac:dyDescent="0.2">
      <c r="A107" s="104" t="s">
        <v>556</v>
      </c>
      <c r="B107" s="69" t="s">
        <v>133</v>
      </c>
      <c r="C107" s="69" t="s">
        <v>138</v>
      </c>
      <c r="D107" s="69" t="s">
        <v>150</v>
      </c>
      <c r="E107" s="69" t="s">
        <v>505</v>
      </c>
      <c r="F107" s="69"/>
      <c r="G107" s="67">
        <f t="shared" si="44"/>
        <v>0</v>
      </c>
      <c r="H107" s="67">
        <f t="shared" si="44"/>
        <v>0</v>
      </c>
      <c r="I107" s="67">
        <f t="shared" si="44"/>
        <v>0</v>
      </c>
      <c r="J107" s="67">
        <f t="shared" si="44"/>
        <v>0</v>
      </c>
      <c r="K107" s="67">
        <f t="shared" si="44"/>
        <v>0</v>
      </c>
      <c r="L107" s="67">
        <f t="shared" si="44"/>
        <v>0</v>
      </c>
      <c r="M107" s="67">
        <f t="shared" si="44"/>
        <v>0</v>
      </c>
      <c r="N107" s="67">
        <f>G107+H107+I107+J107+K107+L107+M107</f>
        <v>0</v>
      </c>
      <c r="O107" s="67">
        <f t="shared" si="45"/>
        <v>0</v>
      </c>
      <c r="P107" s="67">
        <f t="shared" si="45"/>
        <v>0</v>
      </c>
      <c r="Q107" s="98" t="str">
        <f t="shared" si="33"/>
        <v xml:space="preserve"> </v>
      </c>
    </row>
    <row r="108" spans="1:17" ht="12.75" hidden="1" customHeight="1" x14ac:dyDescent="0.2">
      <c r="A108" s="64" t="s">
        <v>456</v>
      </c>
      <c r="B108" s="69" t="s">
        <v>133</v>
      </c>
      <c r="C108" s="69" t="s">
        <v>138</v>
      </c>
      <c r="D108" s="69" t="s">
        <v>150</v>
      </c>
      <c r="E108" s="69" t="s">
        <v>505</v>
      </c>
      <c r="F108" s="69" t="s">
        <v>224</v>
      </c>
      <c r="G108" s="67">
        <f t="shared" ref="G108:M111" si="46">G109</f>
        <v>0</v>
      </c>
      <c r="H108" s="67">
        <f t="shared" si="44"/>
        <v>0</v>
      </c>
      <c r="I108" s="67">
        <f t="shared" si="44"/>
        <v>0</v>
      </c>
      <c r="J108" s="67">
        <f t="shared" si="44"/>
        <v>0</v>
      </c>
      <c r="K108" s="67">
        <f t="shared" si="44"/>
        <v>0</v>
      </c>
      <c r="L108" s="67">
        <f t="shared" si="44"/>
        <v>0</v>
      </c>
      <c r="M108" s="67">
        <f t="shared" si="44"/>
        <v>0</v>
      </c>
      <c r="N108" s="67">
        <f>G108+H108+I108+J108+K108+L108+M108</f>
        <v>0</v>
      </c>
      <c r="O108" s="67">
        <f t="shared" si="45"/>
        <v>0</v>
      </c>
      <c r="P108" s="67">
        <f t="shared" si="45"/>
        <v>0</v>
      </c>
      <c r="Q108" s="98" t="str">
        <f t="shared" si="33"/>
        <v xml:space="preserve"> </v>
      </c>
    </row>
    <row r="109" spans="1:17" s="102" customFormat="1" ht="12.75" hidden="1" customHeight="1" x14ac:dyDescent="0.2">
      <c r="A109" s="95" t="s">
        <v>457</v>
      </c>
      <c r="B109" s="70" t="s">
        <v>133</v>
      </c>
      <c r="C109" s="70" t="s">
        <v>138</v>
      </c>
      <c r="D109" s="70" t="s">
        <v>150</v>
      </c>
      <c r="E109" s="70" t="s">
        <v>505</v>
      </c>
      <c r="F109" s="70" t="s">
        <v>225</v>
      </c>
      <c r="G109" s="243">
        <v>0</v>
      </c>
      <c r="H109" s="68"/>
      <c r="I109" s="68">
        <v>0</v>
      </c>
      <c r="J109" s="68"/>
      <c r="K109" s="68"/>
      <c r="L109" s="68"/>
      <c r="M109" s="68"/>
      <c r="N109" s="68">
        <f>G109+H109+I109+J109+K109+L109+M109</f>
        <v>0</v>
      </c>
      <c r="O109" s="68">
        <v>0</v>
      </c>
      <c r="P109" s="68">
        <f>O109</f>
        <v>0</v>
      </c>
      <c r="Q109" s="98" t="str">
        <f t="shared" si="33"/>
        <v xml:space="preserve"> </v>
      </c>
    </row>
    <row r="110" spans="1:17" ht="56.25" customHeight="1" x14ac:dyDescent="0.2">
      <c r="A110" s="104" t="s">
        <v>658</v>
      </c>
      <c r="B110" s="69" t="s">
        <v>133</v>
      </c>
      <c r="C110" s="69" t="s">
        <v>138</v>
      </c>
      <c r="D110" s="69" t="s">
        <v>150</v>
      </c>
      <c r="E110" s="69" t="s">
        <v>377</v>
      </c>
      <c r="F110" s="69"/>
      <c r="G110" s="67">
        <f t="shared" si="46"/>
        <v>12647935</v>
      </c>
      <c r="H110" s="67">
        <f t="shared" si="46"/>
        <v>0</v>
      </c>
      <c r="I110" s="67">
        <f t="shared" si="46"/>
        <v>0</v>
      </c>
      <c r="J110" s="67">
        <f t="shared" si="46"/>
        <v>0</v>
      </c>
      <c r="K110" s="67">
        <f t="shared" si="46"/>
        <v>0</v>
      </c>
      <c r="L110" s="67">
        <f t="shared" si="46"/>
        <v>0</v>
      </c>
      <c r="M110" s="67">
        <f t="shared" si="46"/>
        <v>0</v>
      </c>
      <c r="N110" s="67">
        <f t="shared" si="17"/>
        <v>12647935</v>
      </c>
      <c r="O110" s="67">
        <f>O111</f>
        <v>0</v>
      </c>
      <c r="P110" s="67">
        <f>P111</f>
        <v>0</v>
      </c>
      <c r="Q110" s="98">
        <f t="shared" si="33"/>
        <v>1</v>
      </c>
    </row>
    <row r="111" spans="1:17" ht="15.75" customHeight="1" x14ac:dyDescent="0.2">
      <c r="A111" s="64" t="s">
        <v>456</v>
      </c>
      <c r="B111" s="69" t="s">
        <v>133</v>
      </c>
      <c r="C111" s="69" t="s">
        <v>138</v>
      </c>
      <c r="D111" s="69" t="s">
        <v>150</v>
      </c>
      <c r="E111" s="69" t="s">
        <v>377</v>
      </c>
      <c r="F111" s="69" t="s">
        <v>224</v>
      </c>
      <c r="G111" s="67">
        <f t="shared" si="46"/>
        <v>12647935</v>
      </c>
      <c r="H111" s="67">
        <f t="shared" si="46"/>
        <v>0</v>
      </c>
      <c r="I111" s="67">
        <f t="shared" si="46"/>
        <v>0</v>
      </c>
      <c r="J111" s="67">
        <f t="shared" si="46"/>
        <v>0</v>
      </c>
      <c r="K111" s="67">
        <f t="shared" si="46"/>
        <v>0</v>
      </c>
      <c r="L111" s="67">
        <f t="shared" si="46"/>
        <v>0</v>
      </c>
      <c r="M111" s="67">
        <f t="shared" si="46"/>
        <v>0</v>
      </c>
      <c r="N111" s="67">
        <f t="shared" si="17"/>
        <v>12647935</v>
      </c>
      <c r="O111" s="67">
        <f>O112</f>
        <v>0</v>
      </c>
      <c r="P111" s="67">
        <f>P112</f>
        <v>0</v>
      </c>
      <c r="Q111" s="98">
        <f t="shared" si="33"/>
        <v>1</v>
      </c>
    </row>
    <row r="112" spans="1:17" s="102" customFormat="1" ht="14.25" customHeight="1" x14ac:dyDescent="0.2">
      <c r="A112" s="95" t="s">
        <v>457</v>
      </c>
      <c r="B112" s="70" t="s">
        <v>133</v>
      </c>
      <c r="C112" s="70" t="s">
        <v>138</v>
      </c>
      <c r="D112" s="70" t="s">
        <v>150</v>
      </c>
      <c r="E112" s="70" t="s">
        <v>377</v>
      </c>
      <c r="F112" s="70" t="s">
        <v>225</v>
      </c>
      <c r="G112" s="68">
        <v>12647935</v>
      </c>
      <c r="H112" s="68"/>
      <c r="I112" s="68"/>
      <c r="J112" s="68"/>
      <c r="K112" s="68"/>
      <c r="L112" s="68"/>
      <c r="M112" s="68"/>
      <c r="N112" s="68">
        <f t="shared" si="17"/>
        <v>12647935</v>
      </c>
      <c r="O112" s="68">
        <v>0</v>
      </c>
      <c r="P112" s="68">
        <f>O112</f>
        <v>0</v>
      </c>
      <c r="Q112" s="98">
        <f t="shared" si="33"/>
        <v>1</v>
      </c>
    </row>
    <row r="113" spans="1:17" ht="39" hidden="1" customHeight="1" x14ac:dyDescent="0.2">
      <c r="A113" s="240" t="s">
        <v>515</v>
      </c>
      <c r="B113" s="241" t="s">
        <v>133</v>
      </c>
      <c r="C113" s="241" t="s">
        <v>138</v>
      </c>
      <c r="D113" s="241" t="s">
        <v>150</v>
      </c>
      <c r="E113" s="241" t="s">
        <v>517</v>
      </c>
      <c r="F113" s="241"/>
      <c r="G113" s="242"/>
      <c r="H113" s="242">
        <f>H114</f>
        <v>0</v>
      </c>
      <c r="I113" s="242">
        <f>I114</f>
        <v>0</v>
      </c>
      <c r="J113" s="242"/>
      <c r="K113" s="242"/>
      <c r="L113" s="242"/>
      <c r="M113" s="242"/>
      <c r="N113" s="67">
        <f t="shared" si="17"/>
        <v>0</v>
      </c>
      <c r="O113" s="242">
        <v>0</v>
      </c>
      <c r="P113" s="242">
        <v>0</v>
      </c>
      <c r="Q113" s="98" t="str">
        <f t="shared" si="33"/>
        <v xml:space="preserve"> </v>
      </c>
    </row>
    <row r="114" spans="1:17" ht="42" hidden="1" customHeight="1" x14ac:dyDescent="0.2">
      <c r="A114" s="240" t="s">
        <v>58</v>
      </c>
      <c r="B114" s="241" t="s">
        <v>133</v>
      </c>
      <c r="C114" s="241" t="s">
        <v>138</v>
      </c>
      <c r="D114" s="241" t="s">
        <v>150</v>
      </c>
      <c r="E114" s="241" t="s">
        <v>517</v>
      </c>
      <c r="F114" s="241" t="s">
        <v>221</v>
      </c>
      <c r="G114" s="242"/>
      <c r="H114" s="242">
        <f>H115</f>
        <v>0</v>
      </c>
      <c r="I114" s="242">
        <f>I115</f>
        <v>0</v>
      </c>
      <c r="J114" s="242"/>
      <c r="K114" s="242"/>
      <c r="L114" s="242"/>
      <c r="M114" s="242"/>
      <c r="N114" s="67">
        <f t="shared" si="17"/>
        <v>0</v>
      </c>
      <c r="O114" s="242">
        <v>0</v>
      </c>
      <c r="P114" s="242">
        <v>0</v>
      </c>
      <c r="Q114" s="98" t="str">
        <f t="shared" si="33"/>
        <v xml:space="preserve"> </v>
      </c>
    </row>
    <row r="115" spans="1:17" s="102" customFormat="1" ht="17.25" hidden="1" customHeight="1" x14ac:dyDescent="0.2">
      <c r="A115" s="95" t="s">
        <v>65</v>
      </c>
      <c r="B115" s="70" t="s">
        <v>133</v>
      </c>
      <c r="C115" s="70" t="s">
        <v>138</v>
      </c>
      <c r="D115" s="70" t="s">
        <v>150</v>
      </c>
      <c r="E115" s="70" t="s">
        <v>517</v>
      </c>
      <c r="F115" s="70" t="s">
        <v>223</v>
      </c>
      <c r="G115" s="68"/>
      <c r="H115" s="68">
        <v>0</v>
      </c>
      <c r="I115" s="68">
        <v>0</v>
      </c>
      <c r="J115" s="68"/>
      <c r="K115" s="68"/>
      <c r="L115" s="68"/>
      <c r="M115" s="68"/>
      <c r="N115" s="68">
        <f>G115+H115+I115+J115+K115+L115+M115</f>
        <v>0</v>
      </c>
      <c r="O115" s="68">
        <v>0</v>
      </c>
      <c r="P115" s="68">
        <v>0</v>
      </c>
      <c r="Q115" s="98" t="str">
        <f t="shared" si="33"/>
        <v xml:space="preserve"> </v>
      </c>
    </row>
    <row r="116" spans="1:17" ht="12.75" customHeight="1" x14ac:dyDescent="0.2">
      <c r="A116" s="93" t="s">
        <v>67</v>
      </c>
      <c r="B116" s="94" t="s">
        <v>133</v>
      </c>
      <c r="C116" s="94" t="s">
        <v>139</v>
      </c>
      <c r="D116" s="94"/>
      <c r="E116" s="94"/>
      <c r="F116" s="94"/>
      <c r="G116" s="66">
        <f t="shared" ref="G116:M118" si="47">G117</f>
        <v>1658276.3</v>
      </c>
      <c r="H116" s="66">
        <f t="shared" si="47"/>
        <v>0</v>
      </c>
      <c r="I116" s="66">
        <f t="shared" si="47"/>
        <v>0</v>
      </c>
      <c r="J116" s="66">
        <f t="shared" si="47"/>
        <v>0</v>
      </c>
      <c r="K116" s="66">
        <f t="shared" si="47"/>
        <v>0</v>
      </c>
      <c r="L116" s="66">
        <f t="shared" si="47"/>
        <v>0</v>
      </c>
      <c r="M116" s="66">
        <f t="shared" si="47"/>
        <v>0</v>
      </c>
      <c r="N116" s="66">
        <f t="shared" si="17"/>
        <v>1658276.3</v>
      </c>
      <c r="O116" s="66">
        <f t="shared" ref="O116:P118" si="48">O117</f>
        <v>1683383</v>
      </c>
      <c r="P116" s="66">
        <f t="shared" si="48"/>
        <v>0</v>
      </c>
      <c r="Q116" s="98">
        <f t="shared" si="33"/>
        <v>1</v>
      </c>
    </row>
    <row r="117" spans="1:17" ht="14.25" customHeight="1" x14ac:dyDescent="0.2">
      <c r="A117" s="93" t="s">
        <v>13</v>
      </c>
      <c r="B117" s="94" t="s">
        <v>133</v>
      </c>
      <c r="C117" s="94" t="s">
        <v>139</v>
      </c>
      <c r="D117" s="94" t="s">
        <v>140</v>
      </c>
      <c r="E117" s="94"/>
      <c r="F117" s="94"/>
      <c r="G117" s="66">
        <f t="shared" si="47"/>
        <v>1658276.3</v>
      </c>
      <c r="H117" s="66">
        <f t="shared" si="47"/>
        <v>0</v>
      </c>
      <c r="I117" s="66">
        <f t="shared" si="47"/>
        <v>0</v>
      </c>
      <c r="J117" s="66">
        <f t="shared" si="47"/>
        <v>0</v>
      </c>
      <c r="K117" s="66">
        <f t="shared" si="47"/>
        <v>0</v>
      </c>
      <c r="L117" s="66">
        <f t="shared" si="47"/>
        <v>0</v>
      </c>
      <c r="M117" s="66">
        <f t="shared" si="47"/>
        <v>0</v>
      </c>
      <c r="N117" s="66">
        <f t="shared" si="17"/>
        <v>1658276.3</v>
      </c>
      <c r="O117" s="66">
        <f t="shared" si="48"/>
        <v>1683383</v>
      </c>
      <c r="P117" s="66">
        <f t="shared" si="48"/>
        <v>0</v>
      </c>
      <c r="Q117" s="98">
        <f t="shared" si="33"/>
        <v>1</v>
      </c>
    </row>
    <row r="118" spans="1:17" ht="24.75" customHeight="1" x14ac:dyDescent="0.2">
      <c r="A118" s="93" t="s">
        <v>371</v>
      </c>
      <c r="B118" s="94" t="s">
        <v>133</v>
      </c>
      <c r="C118" s="94" t="s">
        <v>139</v>
      </c>
      <c r="D118" s="94" t="s">
        <v>140</v>
      </c>
      <c r="E118" s="94" t="s">
        <v>423</v>
      </c>
      <c r="F118" s="94"/>
      <c r="G118" s="66">
        <f t="shared" si="47"/>
        <v>1658276.3</v>
      </c>
      <c r="H118" s="66">
        <f t="shared" si="47"/>
        <v>0</v>
      </c>
      <c r="I118" s="66">
        <f t="shared" si="47"/>
        <v>0</v>
      </c>
      <c r="J118" s="66">
        <f t="shared" si="47"/>
        <v>0</v>
      </c>
      <c r="K118" s="66">
        <f t="shared" si="47"/>
        <v>0</v>
      </c>
      <c r="L118" s="66">
        <f t="shared" si="47"/>
        <v>0</v>
      </c>
      <c r="M118" s="66">
        <f t="shared" si="47"/>
        <v>0</v>
      </c>
      <c r="N118" s="66">
        <f t="shared" si="17"/>
        <v>1658276.3</v>
      </c>
      <c r="O118" s="66">
        <f t="shared" si="48"/>
        <v>1683383</v>
      </c>
      <c r="P118" s="66">
        <f t="shared" si="48"/>
        <v>0</v>
      </c>
      <c r="Q118" s="98">
        <f t="shared" si="33"/>
        <v>1</v>
      </c>
    </row>
    <row r="119" spans="1:17" ht="24.75" customHeight="1" x14ac:dyDescent="0.2">
      <c r="A119" s="64" t="s">
        <v>504</v>
      </c>
      <c r="B119" s="69" t="s">
        <v>133</v>
      </c>
      <c r="C119" s="69" t="s">
        <v>139</v>
      </c>
      <c r="D119" s="69" t="s">
        <v>140</v>
      </c>
      <c r="E119" s="69" t="s">
        <v>167</v>
      </c>
      <c r="F119" s="69"/>
      <c r="G119" s="67">
        <f t="shared" ref="G119:M119" si="49">G120+G122</f>
        <v>1658276.3</v>
      </c>
      <c r="H119" s="67">
        <f t="shared" si="49"/>
        <v>0</v>
      </c>
      <c r="I119" s="67">
        <f t="shared" si="49"/>
        <v>0</v>
      </c>
      <c r="J119" s="67">
        <f t="shared" si="49"/>
        <v>0</v>
      </c>
      <c r="K119" s="67">
        <f t="shared" si="49"/>
        <v>0</v>
      </c>
      <c r="L119" s="67">
        <f t="shared" si="49"/>
        <v>0</v>
      </c>
      <c r="M119" s="67">
        <f t="shared" si="49"/>
        <v>0</v>
      </c>
      <c r="N119" s="67">
        <f t="shared" si="17"/>
        <v>1658276.3</v>
      </c>
      <c r="O119" s="67">
        <f>O120+O122</f>
        <v>1683383</v>
      </c>
      <c r="P119" s="67">
        <f>P120+P122</f>
        <v>0</v>
      </c>
      <c r="Q119" s="98">
        <f t="shared" si="33"/>
        <v>1</v>
      </c>
    </row>
    <row r="120" spans="1:17" ht="38.25" customHeight="1" x14ac:dyDescent="0.2">
      <c r="A120" s="64" t="s">
        <v>58</v>
      </c>
      <c r="B120" s="69" t="s">
        <v>133</v>
      </c>
      <c r="C120" s="69" t="s">
        <v>139</v>
      </c>
      <c r="D120" s="69" t="s">
        <v>140</v>
      </c>
      <c r="E120" s="69" t="s">
        <v>167</v>
      </c>
      <c r="F120" s="69" t="s">
        <v>221</v>
      </c>
      <c r="G120" s="67">
        <f t="shared" ref="G120:M120" si="50">G121</f>
        <v>1370622.96</v>
      </c>
      <c r="H120" s="67">
        <f t="shared" si="50"/>
        <v>0</v>
      </c>
      <c r="I120" s="67">
        <f t="shared" si="50"/>
        <v>0</v>
      </c>
      <c r="J120" s="67">
        <f t="shared" si="50"/>
        <v>0</v>
      </c>
      <c r="K120" s="67">
        <f t="shared" si="50"/>
        <v>0</v>
      </c>
      <c r="L120" s="67">
        <f t="shared" si="50"/>
        <v>0</v>
      </c>
      <c r="M120" s="67">
        <f t="shared" si="50"/>
        <v>0</v>
      </c>
      <c r="N120" s="67">
        <f t="shared" si="17"/>
        <v>1370622.96</v>
      </c>
      <c r="O120" s="67">
        <f>O121</f>
        <v>1376883</v>
      </c>
      <c r="P120" s="67">
        <f>P121</f>
        <v>0</v>
      </c>
      <c r="Q120" s="98">
        <f t="shared" si="33"/>
        <v>1</v>
      </c>
    </row>
    <row r="121" spans="1:17" s="102" customFormat="1" ht="12" customHeight="1" x14ac:dyDescent="0.2">
      <c r="A121" s="95" t="s">
        <v>59</v>
      </c>
      <c r="B121" s="70" t="s">
        <v>133</v>
      </c>
      <c r="C121" s="70" t="s">
        <v>139</v>
      </c>
      <c r="D121" s="70" t="s">
        <v>140</v>
      </c>
      <c r="E121" s="70" t="s">
        <v>167</v>
      </c>
      <c r="F121" s="70" t="s">
        <v>222</v>
      </c>
      <c r="G121" s="68">
        <v>1370622.96</v>
      </c>
      <c r="H121" s="68">
        <v>0</v>
      </c>
      <c r="I121" s="68"/>
      <c r="J121" s="68">
        <v>0</v>
      </c>
      <c r="K121" s="68">
        <v>0</v>
      </c>
      <c r="L121" s="68"/>
      <c r="M121" s="68"/>
      <c r="N121" s="68">
        <f t="shared" si="17"/>
        <v>1370622.96</v>
      </c>
      <c r="O121" s="68">
        <v>1376883</v>
      </c>
      <c r="P121" s="68">
        <v>0</v>
      </c>
      <c r="Q121" s="98">
        <f t="shared" si="33"/>
        <v>1</v>
      </c>
    </row>
    <row r="122" spans="1:17" ht="14.25" customHeight="1" x14ac:dyDescent="0.2">
      <c r="A122" s="64" t="s">
        <v>456</v>
      </c>
      <c r="B122" s="69" t="s">
        <v>133</v>
      </c>
      <c r="C122" s="69" t="s">
        <v>139</v>
      </c>
      <c r="D122" s="69" t="s">
        <v>140</v>
      </c>
      <c r="E122" s="69" t="s">
        <v>167</v>
      </c>
      <c r="F122" s="69" t="s">
        <v>224</v>
      </c>
      <c r="G122" s="67">
        <f t="shared" ref="G122:M122" si="51">G123</f>
        <v>287653.34000000003</v>
      </c>
      <c r="H122" s="67">
        <f t="shared" si="51"/>
        <v>0</v>
      </c>
      <c r="I122" s="67">
        <f t="shared" si="51"/>
        <v>0</v>
      </c>
      <c r="J122" s="67">
        <f>J123</f>
        <v>0</v>
      </c>
      <c r="K122" s="67">
        <f t="shared" si="51"/>
        <v>0</v>
      </c>
      <c r="L122" s="67">
        <f t="shared" si="51"/>
        <v>0</v>
      </c>
      <c r="M122" s="67">
        <f t="shared" si="51"/>
        <v>0</v>
      </c>
      <c r="N122" s="67">
        <f t="shared" si="17"/>
        <v>287653.34000000003</v>
      </c>
      <c r="O122" s="67">
        <f>O123</f>
        <v>306500</v>
      </c>
      <c r="P122" s="67">
        <f>P123</f>
        <v>0</v>
      </c>
      <c r="Q122" s="98">
        <f t="shared" si="33"/>
        <v>1</v>
      </c>
    </row>
    <row r="123" spans="1:17" s="102" customFormat="1" ht="14.25" customHeight="1" x14ac:dyDescent="0.2">
      <c r="A123" s="95" t="s">
        <v>457</v>
      </c>
      <c r="B123" s="70" t="s">
        <v>133</v>
      </c>
      <c r="C123" s="70" t="s">
        <v>139</v>
      </c>
      <c r="D123" s="70" t="s">
        <v>140</v>
      </c>
      <c r="E123" s="70" t="s">
        <v>167</v>
      </c>
      <c r="F123" s="70" t="s">
        <v>225</v>
      </c>
      <c r="G123" s="68">
        <v>287653.34000000003</v>
      </c>
      <c r="H123" s="68">
        <v>0</v>
      </c>
      <c r="I123" s="68">
        <v>0</v>
      </c>
      <c r="J123" s="68">
        <v>0</v>
      </c>
      <c r="K123" s="68">
        <v>0</v>
      </c>
      <c r="L123" s="68"/>
      <c r="M123" s="68"/>
      <c r="N123" s="68">
        <f t="shared" si="17"/>
        <v>287653.34000000003</v>
      </c>
      <c r="O123" s="68">
        <v>306500</v>
      </c>
      <c r="P123" s="68">
        <v>0</v>
      </c>
      <c r="Q123" s="98">
        <f t="shared" si="33"/>
        <v>1</v>
      </c>
    </row>
    <row r="124" spans="1:17" ht="27" customHeight="1" x14ac:dyDescent="0.2">
      <c r="A124" s="106" t="s">
        <v>68</v>
      </c>
      <c r="B124" s="94" t="s">
        <v>133</v>
      </c>
      <c r="C124" s="94" t="s">
        <v>140</v>
      </c>
      <c r="D124" s="94"/>
      <c r="E124" s="94"/>
      <c r="F124" s="94"/>
      <c r="G124" s="66">
        <f t="shared" ref="G124:M125" si="52">G125</f>
        <v>38916</v>
      </c>
      <c r="H124" s="66">
        <f t="shared" si="52"/>
        <v>0</v>
      </c>
      <c r="I124" s="66">
        <f>I125</f>
        <v>0</v>
      </c>
      <c r="J124" s="66">
        <f t="shared" si="52"/>
        <v>0</v>
      </c>
      <c r="K124" s="66">
        <f t="shared" si="52"/>
        <v>0</v>
      </c>
      <c r="L124" s="66">
        <f t="shared" si="52"/>
        <v>0</v>
      </c>
      <c r="M124" s="66">
        <f t="shared" si="52"/>
        <v>0</v>
      </c>
      <c r="N124" s="66">
        <f>G124+H124+I124+J124+K124+L124+M124</f>
        <v>38916</v>
      </c>
      <c r="O124" s="66">
        <f>O125</f>
        <v>43237</v>
      </c>
      <c r="P124" s="66">
        <f>P125</f>
        <v>0</v>
      </c>
      <c r="Q124" s="98">
        <f t="shared" si="33"/>
        <v>1</v>
      </c>
    </row>
    <row r="125" spans="1:17" ht="27" customHeight="1" x14ac:dyDescent="0.2">
      <c r="A125" s="106" t="s">
        <v>461</v>
      </c>
      <c r="B125" s="94" t="s">
        <v>133</v>
      </c>
      <c r="C125" s="94" t="s">
        <v>140</v>
      </c>
      <c r="D125" s="94" t="s">
        <v>147</v>
      </c>
      <c r="E125" s="94"/>
      <c r="F125" s="94"/>
      <c r="G125" s="66">
        <f t="shared" si="52"/>
        <v>38916</v>
      </c>
      <c r="H125" s="66">
        <f t="shared" si="52"/>
        <v>0</v>
      </c>
      <c r="I125" s="66">
        <f t="shared" si="52"/>
        <v>0</v>
      </c>
      <c r="J125" s="66">
        <f t="shared" si="52"/>
        <v>0</v>
      </c>
      <c r="K125" s="66">
        <f t="shared" si="52"/>
        <v>0</v>
      </c>
      <c r="L125" s="66">
        <f t="shared" si="52"/>
        <v>0</v>
      </c>
      <c r="M125" s="66">
        <f t="shared" si="52"/>
        <v>0</v>
      </c>
      <c r="N125" s="66">
        <f t="shared" si="17"/>
        <v>38916</v>
      </c>
      <c r="O125" s="66">
        <f>O126</f>
        <v>43237</v>
      </c>
      <c r="P125" s="66">
        <f>P126</f>
        <v>0</v>
      </c>
      <c r="Q125" s="98">
        <f t="shared" si="33"/>
        <v>1</v>
      </c>
    </row>
    <row r="126" spans="1:17" ht="12.75" customHeight="1" x14ac:dyDescent="0.2">
      <c r="A126" s="106" t="s">
        <v>375</v>
      </c>
      <c r="B126" s="94" t="s">
        <v>133</v>
      </c>
      <c r="C126" s="94" t="s">
        <v>140</v>
      </c>
      <c r="D126" s="94" t="s">
        <v>147</v>
      </c>
      <c r="E126" s="94" t="s">
        <v>372</v>
      </c>
      <c r="F126" s="94"/>
      <c r="G126" s="66">
        <f t="shared" ref="G126:M126" si="53">G127+G130</f>
        <v>38916</v>
      </c>
      <c r="H126" s="66">
        <f t="shared" si="53"/>
        <v>0</v>
      </c>
      <c r="I126" s="66">
        <f t="shared" si="53"/>
        <v>0</v>
      </c>
      <c r="J126" s="66">
        <f t="shared" si="53"/>
        <v>0</v>
      </c>
      <c r="K126" s="66">
        <f t="shared" si="53"/>
        <v>0</v>
      </c>
      <c r="L126" s="66">
        <f t="shared" si="53"/>
        <v>0</v>
      </c>
      <c r="M126" s="66">
        <f t="shared" si="53"/>
        <v>0</v>
      </c>
      <c r="N126" s="66">
        <f t="shared" si="17"/>
        <v>38916</v>
      </c>
      <c r="O126" s="66">
        <f>O127+O130</f>
        <v>43237</v>
      </c>
      <c r="P126" s="66">
        <f>P127+P130</f>
        <v>0</v>
      </c>
      <c r="Q126" s="98">
        <f t="shared" si="33"/>
        <v>1</v>
      </c>
    </row>
    <row r="127" spans="1:17" ht="66.75" hidden="1" customHeight="1" x14ac:dyDescent="0.2">
      <c r="A127" s="104" t="s">
        <v>467</v>
      </c>
      <c r="B127" s="69" t="s">
        <v>133</v>
      </c>
      <c r="C127" s="69" t="s">
        <v>140</v>
      </c>
      <c r="D127" s="69" t="s">
        <v>147</v>
      </c>
      <c r="E127" s="69" t="s">
        <v>376</v>
      </c>
      <c r="F127" s="69"/>
      <c r="G127" s="67">
        <f t="shared" ref="G127:M128" si="54">G128</f>
        <v>0</v>
      </c>
      <c r="H127" s="67">
        <f t="shared" si="54"/>
        <v>0</v>
      </c>
      <c r="I127" s="67">
        <f t="shared" si="54"/>
        <v>0</v>
      </c>
      <c r="J127" s="67">
        <f t="shared" si="54"/>
        <v>0</v>
      </c>
      <c r="K127" s="67">
        <f t="shared" si="54"/>
        <v>0</v>
      </c>
      <c r="L127" s="67">
        <f t="shared" si="54"/>
        <v>0</v>
      </c>
      <c r="M127" s="67">
        <f t="shared" si="54"/>
        <v>0</v>
      </c>
      <c r="N127" s="67">
        <f t="shared" si="17"/>
        <v>0</v>
      </c>
      <c r="O127" s="67">
        <f>O128</f>
        <v>0</v>
      </c>
      <c r="P127" s="67">
        <f>P128</f>
        <v>0</v>
      </c>
      <c r="Q127" s="98" t="str">
        <f t="shared" si="33"/>
        <v xml:space="preserve"> </v>
      </c>
    </row>
    <row r="128" spans="1:17" ht="12.75" hidden="1" customHeight="1" x14ac:dyDescent="0.2">
      <c r="A128" s="64" t="s">
        <v>456</v>
      </c>
      <c r="B128" s="69" t="s">
        <v>133</v>
      </c>
      <c r="C128" s="69" t="s">
        <v>140</v>
      </c>
      <c r="D128" s="69" t="s">
        <v>147</v>
      </c>
      <c r="E128" s="69" t="s">
        <v>376</v>
      </c>
      <c r="F128" s="69" t="s">
        <v>224</v>
      </c>
      <c r="G128" s="67">
        <f t="shared" si="54"/>
        <v>0</v>
      </c>
      <c r="H128" s="67">
        <f t="shared" si="54"/>
        <v>0</v>
      </c>
      <c r="I128" s="67">
        <f t="shared" si="54"/>
        <v>0</v>
      </c>
      <c r="J128" s="67">
        <f t="shared" si="54"/>
        <v>0</v>
      </c>
      <c r="K128" s="67">
        <f t="shared" si="54"/>
        <v>0</v>
      </c>
      <c r="L128" s="67">
        <f t="shared" si="54"/>
        <v>0</v>
      </c>
      <c r="M128" s="67">
        <f t="shared" si="54"/>
        <v>0</v>
      </c>
      <c r="N128" s="67">
        <f t="shared" ref="N128:N227" si="55">G128+H128+I128+J128+K128+L128+M128</f>
        <v>0</v>
      </c>
      <c r="O128" s="67">
        <f>O129</f>
        <v>0</v>
      </c>
      <c r="P128" s="67">
        <f>P129</f>
        <v>0</v>
      </c>
      <c r="Q128" s="98" t="str">
        <f t="shared" si="33"/>
        <v xml:space="preserve"> </v>
      </c>
    </row>
    <row r="129" spans="1:18" s="102" customFormat="1" ht="25.5" hidden="1" customHeight="1" x14ac:dyDescent="0.2">
      <c r="A129" s="95" t="s">
        <v>457</v>
      </c>
      <c r="B129" s="70" t="s">
        <v>133</v>
      </c>
      <c r="C129" s="70" t="s">
        <v>140</v>
      </c>
      <c r="D129" s="70" t="s">
        <v>147</v>
      </c>
      <c r="E129" s="70" t="s">
        <v>376</v>
      </c>
      <c r="F129" s="70" t="s">
        <v>225</v>
      </c>
      <c r="G129" s="68">
        <v>0</v>
      </c>
      <c r="H129" s="68">
        <v>0</v>
      </c>
      <c r="I129" s="68">
        <v>0</v>
      </c>
      <c r="J129" s="68">
        <v>0</v>
      </c>
      <c r="K129" s="68"/>
      <c r="L129" s="68"/>
      <c r="M129" s="68"/>
      <c r="N129" s="68">
        <f t="shared" si="55"/>
        <v>0</v>
      </c>
      <c r="O129" s="68">
        <v>0</v>
      </c>
      <c r="P129" s="68">
        <v>0</v>
      </c>
      <c r="Q129" s="98" t="str">
        <f t="shared" si="33"/>
        <v xml:space="preserve"> </v>
      </c>
    </row>
    <row r="130" spans="1:18" ht="63.75" customHeight="1" x14ac:dyDescent="0.2">
      <c r="A130" s="104" t="s">
        <v>468</v>
      </c>
      <c r="B130" s="69" t="s">
        <v>133</v>
      </c>
      <c r="C130" s="69" t="s">
        <v>140</v>
      </c>
      <c r="D130" s="69" t="s">
        <v>147</v>
      </c>
      <c r="E130" s="69" t="s">
        <v>466</v>
      </c>
      <c r="F130" s="69"/>
      <c r="G130" s="67">
        <f t="shared" ref="G130:M131" si="56">G131</f>
        <v>38916</v>
      </c>
      <c r="H130" s="67">
        <f t="shared" si="56"/>
        <v>0</v>
      </c>
      <c r="I130" s="67">
        <f t="shared" si="56"/>
        <v>0</v>
      </c>
      <c r="J130" s="67">
        <f t="shared" si="56"/>
        <v>0</v>
      </c>
      <c r="K130" s="67">
        <f t="shared" si="56"/>
        <v>0</v>
      </c>
      <c r="L130" s="67">
        <f t="shared" si="56"/>
        <v>0</v>
      </c>
      <c r="M130" s="67">
        <f t="shared" si="56"/>
        <v>0</v>
      </c>
      <c r="N130" s="67">
        <f t="shared" si="55"/>
        <v>38916</v>
      </c>
      <c r="O130" s="67">
        <f>O131</f>
        <v>43237</v>
      </c>
      <c r="P130" s="67">
        <f>P131</f>
        <v>0</v>
      </c>
      <c r="Q130" s="98">
        <f t="shared" si="33"/>
        <v>1</v>
      </c>
    </row>
    <row r="131" spans="1:18" ht="12.75" customHeight="1" x14ac:dyDescent="0.2">
      <c r="A131" s="64" t="s">
        <v>456</v>
      </c>
      <c r="B131" s="69" t="s">
        <v>133</v>
      </c>
      <c r="C131" s="69" t="s">
        <v>140</v>
      </c>
      <c r="D131" s="69" t="s">
        <v>147</v>
      </c>
      <c r="E131" s="69" t="s">
        <v>466</v>
      </c>
      <c r="F131" s="69" t="s">
        <v>224</v>
      </c>
      <c r="G131" s="67">
        <f t="shared" si="56"/>
        <v>38916</v>
      </c>
      <c r="H131" s="67">
        <f t="shared" si="56"/>
        <v>0</v>
      </c>
      <c r="I131" s="67">
        <f t="shared" si="56"/>
        <v>0</v>
      </c>
      <c r="J131" s="67">
        <f t="shared" si="56"/>
        <v>0</v>
      </c>
      <c r="K131" s="67">
        <f t="shared" si="56"/>
        <v>0</v>
      </c>
      <c r="L131" s="67">
        <f t="shared" si="56"/>
        <v>0</v>
      </c>
      <c r="M131" s="67">
        <f t="shared" si="56"/>
        <v>0</v>
      </c>
      <c r="N131" s="67">
        <f t="shared" si="55"/>
        <v>38916</v>
      </c>
      <c r="O131" s="67">
        <f>O132</f>
        <v>43237</v>
      </c>
      <c r="P131" s="67">
        <f>P132</f>
        <v>0</v>
      </c>
      <c r="Q131" s="98">
        <f t="shared" si="33"/>
        <v>1</v>
      </c>
    </row>
    <row r="132" spans="1:18" s="102" customFormat="1" ht="17.25" customHeight="1" x14ac:dyDescent="0.2">
      <c r="A132" s="95" t="s">
        <v>457</v>
      </c>
      <c r="B132" s="70" t="s">
        <v>133</v>
      </c>
      <c r="C132" s="70" t="s">
        <v>140</v>
      </c>
      <c r="D132" s="70" t="s">
        <v>147</v>
      </c>
      <c r="E132" s="70" t="s">
        <v>466</v>
      </c>
      <c r="F132" s="70" t="s">
        <v>225</v>
      </c>
      <c r="G132" s="68">
        <v>38916</v>
      </c>
      <c r="H132" s="68">
        <v>0</v>
      </c>
      <c r="I132" s="68">
        <v>0</v>
      </c>
      <c r="J132" s="68">
        <v>0</v>
      </c>
      <c r="K132" s="68"/>
      <c r="L132" s="68"/>
      <c r="M132" s="68"/>
      <c r="N132" s="68">
        <f t="shared" si="55"/>
        <v>38916</v>
      </c>
      <c r="O132" s="68">
        <v>43237</v>
      </c>
      <c r="P132" s="68">
        <v>0</v>
      </c>
      <c r="Q132" s="98">
        <f t="shared" si="33"/>
        <v>1</v>
      </c>
      <c r="R132" s="102">
        <v>1232200</v>
      </c>
    </row>
    <row r="133" spans="1:18" ht="12.75" customHeight="1" x14ac:dyDescent="0.2">
      <c r="A133" s="93" t="s">
        <v>69</v>
      </c>
      <c r="B133" s="94" t="s">
        <v>133</v>
      </c>
      <c r="C133" s="94" t="s">
        <v>141</v>
      </c>
      <c r="D133" s="94"/>
      <c r="E133" s="94"/>
      <c r="F133" s="94"/>
      <c r="G133" s="66">
        <f>G134+G143+G162+G204+G196</f>
        <v>52256273.18</v>
      </c>
      <c r="H133" s="66">
        <f t="shared" ref="H133:P133" si="57">H134+H143+H162+H204+H196</f>
        <v>0</v>
      </c>
      <c r="I133" s="66">
        <f>I134+I143+I162+I204+I196</f>
        <v>0</v>
      </c>
      <c r="J133" s="66">
        <f t="shared" si="57"/>
        <v>0</v>
      </c>
      <c r="K133" s="66">
        <f t="shared" si="57"/>
        <v>0</v>
      </c>
      <c r="L133" s="66">
        <f t="shared" si="57"/>
        <v>0</v>
      </c>
      <c r="M133" s="66">
        <f t="shared" si="57"/>
        <v>0</v>
      </c>
      <c r="N133" s="66">
        <f>N134+N143+N162+N204+N196</f>
        <v>52256273.18</v>
      </c>
      <c r="O133" s="66">
        <f t="shared" si="57"/>
        <v>11348827.08</v>
      </c>
      <c r="P133" s="66">
        <f t="shared" si="57"/>
        <v>11361027.08</v>
      </c>
      <c r="Q133" s="98">
        <f t="shared" si="33"/>
        <v>1</v>
      </c>
      <c r="R133" s="96">
        <f>G132/R132</f>
        <v>3.1582535302710601E-2</v>
      </c>
    </row>
    <row r="134" spans="1:18" ht="12.75" hidden="1" customHeight="1" x14ac:dyDescent="0.2">
      <c r="A134" s="106" t="s">
        <v>14</v>
      </c>
      <c r="B134" s="94" t="s">
        <v>133</v>
      </c>
      <c r="C134" s="94" t="s">
        <v>141</v>
      </c>
      <c r="D134" s="94" t="s">
        <v>143</v>
      </c>
      <c r="E134" s="94"/>
      <c r="F134" s="94"/>
      <c r="G134" s="66">
        <f>G135</f>
        <v>0</v>
      </c>
      <c r="H134" s="66">
        <f t="shared" ref="H134:O134" si="58">H135</f>
        <v>0</v>
      </c>
      <c r="I134" s="66">
        <f>I135</f>
        <v>0</v>
      </c>
      <c r="J134" s="66">
        <f t="shared" si="58"/>
        <v>0</v>
      </c>
      <c r="K134" s="66">
        <f t="shared" si="58"/>
        <v>0</v>
      </c>
      <c r="L134" s="66">
        <f t="shared" si="58"/>
        <v>0</v>
      </c>
      <c r="M134" s="66">
        <f t="shared" si="58"/>
        <v>0</v>
      </c>
      <c r="N134" s="66">
        <f>N135</f>
        <v>0</v>
      </c>
      <c r="O134" s="66">
        <f t="shared" si="58"/>
        <v>0</v>
      </c>
      <c r="P134" s="66">
        <f>P135+P671</f>
        <v>0</v>
      </c>
      <c r="Q134" s="98" t="str">
        <f t="shared" si="33"/>
        <v xml:space="preserve"> </v>
      </c>
    </row>
    <row r="135" spans="1:18" ht="25.5" hidden="1" customHeight="1" x14ac:dyDescent="0.2">
      <c r="A135" s="106" t="s">
        <v>116</v>
      </c>
      <c r="B135" s="94" t="s">
        <v>133</v>
      </c>
      <c r="C135" s="94" t="s">
        <v>141</v>
      </c>
      <c r="D135" s="94" t="s">
        <v>143</v>
      </c>
      <c r="E135" s="94" t="s">
        <v>168</v>
      </c>
      <c r="F135" s="94"/>
      <c r="G135" s="66">
        <f t="shared" ref="G135:M141" si="59">G136</f>
        <v>0</v>
      </c>
      <c r="H135" s="66">
        <f t="shared" si="59"/>
        <v>0</v>
      </c>
      <c r="I135" s="66">
        <f>I136</f>
        <v>0</v>
      </c>
      <c r="J135" s="66">
        <f t="shared" si="59"/>
        <v>0</v>
      </c>
      <c r="K135" s="66">
        <f t="shared" si="59"/>
        <v>0</v>
      </c>
      <c r="L135" s="66">
        <f t="shared" si="59"/>
        <v>0</v>
      </c>
      <c r="M135" s="66">
        <f t="shared" si="59"/>
        <v>0</v>
      </c>
      <c r="N135" s="66">
        <f>G135+H135+I135+J135+K135+L135+M135</f>
        <v>0</v>
      </c>
      <c r="O135" s="66">
        <f t="shared" ref="O135:P141" si="60">O136</f>
        <v>0</v>
      </c>
      <c r="P135" s="66">
        <f t="shared" si="60"/>
        <v>0</v>
      </c>
      <c r="Q135" s="98" t="str">
        <f t="shared" si="33"/>
        <v xml:space="preserve"> </v>
      </c>
    </row>
    <row r="136" spans="1:18" ht="12.75" hidden="1" customHeight="1" x14ac:dyDescent="0.2">
      <c r="A136" s="106" t="s">
        <v>124</v>
      </c>
      <c r="B136" s="94" t="s">
        <v>133</v>
      </c>
      <c r="C136" s="94" t="s">
        <v>141</v>
      </c>
      <c r="D136" s="94" t="s">
        <v>143</v>
      </c>
      <c r="E136" s="94" t="s">
        <v>169</v>
      </c>
      <c r="F136" s="94"/>
      <c r="G136" s="66">
        <f>G137</f>
        <v>0</v>
      </c>
      <c r="H136" s="66">
        <f t="shared" si="59"/>
        <v>0</v>
      </c>
      <c r="I136" s="66">
        <f>I137+I140</f>
        <v>0</v>
      </c>
      <c r="J136" s="66">
        <f t="shared" si="59"/>
        <v>0</v>
      </c>
      <c r="K136" s="66">
        <f t="shared" si="59"/>
        <v>0</v>
      </c>
      <c r="L136" s="66">
        <f t="shared" si="59"/>
        <v>0</v>
      </c>
      <c r="M136" s="66">
        <f t="shared" si="59"/>
        <v>0</v>
      </c>
      <c r="N136" s="66">
        <f>N137+N140</f>
        <v>0</v>
      </c>
      <c r="O136" s="66">
        <f t="shared" si="60"/>
        <v>0</v>
      </c>
      <c r="P136" s="66">
        <f t="shared" si="60"/>
        <v>0</v>
      </c>
      <c r="Q136" s="98" t="str">
        <f t="shared" si="33"/>
        <v xml:space="preserve"> </v>
      </c>
    </row>
    <row r="137" spans="1:18" hidden="1" x14ac:dyDescent="0.2">
      <c r="A137" s="104" t="s">
        <v>606</v>
      </c>
      <c r="B137" s="69" t="s">
        <v>133</v>
      </c>
      <c r="C137" s="69" t="s">
        <v>141</v>
      </c>
      <c r="D137" s="69" t="s">
        <v>143</v>
      </c>
      <c r="E137" s="69" t="s">
        <v>170</v>
      </c>
      <c r="F137" s="69"/>
      <c r="G137" s="67">
        <f t="shared" si="59"/>
        <v>0</v>
      </c>
      <c r="H137" s="67">
        <f t="shared" si="59"/>
        <v>0</v>
      </c>
      <c r="I137" s="67">
        <f t="shared" si="59"/>
        <v>0</v>
      </c>
      <c r="J137" s="67">
        <f t="shared" si="59"/>
        <v>0</v>
      </c>
      <c r="K137" s="67">
        <f t="shared" si="59"/>
        <v>0</v>
      </c>
      <c r="L137" s="67">
        <f t="shared" si="59"/>
        <v>0</v>
      </c>
      <c r="M137" s="67">
        <f t="shared" si="59"/>
        <v>0</v>
      </c>
      <c r="N137" s="67">
        <f t="shared" si="55"/>
        <v>0</v>
      </c>
      <c r="O137" s="67">
        <f t="shared" si="60"/>
        <v>0</v>
      </c>
      <c r="P137" s="67">
        <f t="shared" si="60"/>
        <v>0</v>
      </c>
      <c r="Q137" s="98" t="str">
        <f t="shared" si="33"/>
        <v xml:space="preserve"> </v>
      </c>
    </row>
    <row r="138" spans="1:18" ht="12.75" hidden="1" customHeight="1" x14ac:dyDescent="0.2">
      <c r="A138" s="64" t="s">
        <v>456</v>
      </c>
      <c r="B138" s="69" t="s">
        <v>133</v>
      </c>
      <c r="C138" s="69" t="s">
        <v>141</v>
      </c>
      <c r="D138" s="69" t="s">
        <v>143</v>
      </c>
      <c r="E138" s="69" t="s">
        <v>170</v>
      </c>
      <c r="F138" s="69" t="s">
        <v>224</v>
      </c>
      <c r="G138" s="67">
        <f t="shared" si="59"/>
        <v>0</v>
      </c>
      <c r="H138" s="67">
        <f t="shared" si="59"/>
        <v>0</v>
      </c>
      <c r="I138" s="67">
        <f t="shared" si="59"/>
        <v>0</v>
      </c>
      <c r="J138" s="67">
        <f t="shared" si="59"/>
        <v>0</v>
      </c>
      <c r="K138" s="67">
        <f t="shared" si="59"/>
        <v>0</v>
      </c>
      <c r="L138" s="67">
        <f t="shared" si="59"/>
        <v>0</v>
      </c>
      <c r="M138" s="67">
        <f t="shared" si="59"/>
        <v>0</v>
      </c>
      <c r="N138" s="67">
        <f t="shared" si="55"/>
        <v>0</v>
      </c>
      <c r="O138" s="67">
        <f t="shared" si="60"/>
        <v>0</v>
      </c>
      <c r="P138" s="67">
        <f t="shared" si="60"/>
        <v>0</v>
      </c>
      <c r="Q138" s="98" t="str">
        <f t="shared" si="33"/>
        <v xml:space="preserve"> </v>
      </c>
    </row>
    <row r="139" spans="1:18" s="102" customFormat="1" ht="25.5" hidden="1" customHeight="1" x14ac:dyDescent="0.2">
      <c r="A139" s="95" t="s">
        <v>457</v>
      </c>
      <c r="B139" s="70" t="s">
        <v>133</v>
      </c>
      <c r="C139" s="70" t="s">
        <v>141</v>
      </c>
      <c r="D139" s="70" t="s">
        <v>143</v>
      </c>
      <c r="E139" s="70" t="s">
        <v>170</v>
      </c>
      <c r="F139" s="70" t="s">
        <v>225</v>
      </c>
      <c r="G139" s="68">
        <v>0</v>
      </c>
      <c r="H139" s="68"/>
      <c r="I139" s="68">
        <v>0</v>
      </c>
      <c r="J139" s="68">
        <v>0</v>
      </c>
      <c r="K139" s="68"/>
      <c r="L139" s="68"/>
      <c r="M139" s="68"/>
      <c r="N139" s="68">
        <f t="shared" si="55"/>
        <v>0</v>
      </c>
      <c r="O139" s="68">
        <v>0</v>
      </c>
      <c r="P139" s="68">
        <f>O139</f>
        <v>0</v>
      </c>
      <c r="Q139" s="98" t="str">
        <f t="shared" ref="Q139:Q202" si="61">IF(SUM(N139:P139)&gt;0,1," ")</f>
        <v xml:space="preserve"> </v>
      </c>
    </row>
    <row r="140" spans="1:18" ht="38.25" hidden="1" x14ac:dyDescent="0.2">
      <c r="A140" s="104" t="s">
        <v>609</v>
      </c>
      <c r="B140" s="69" t="s">
        <v>133</v>
      </c>
      <c r="C140" s="69" t="s">
        <v>141</v>
      </c>
      <c r="D140" s="69" t="s">
        <v>143</v>
      </c>
      <c r="E140" s="69" t="s">
        <v>405</v>
      </c>
      <c r="F140" s="69"/>
      <c r="G140" s="67">
        <f t="shared" si="59"/>
        <v>0</v>
      </c>
      <c r="H140" s="67">
        <f t="shared" si="59"/>
        <v>0</v>
      </c>
      <c r="I140" s="67">
        <f t="shared" si="59"/>
        <v>0</v>
      </c>
      <c r="J140" s="67">
        <f t="shared" si="59"/>
        <v>0</v>
      </c>
      <c r="K140" s="67">
        <f t="shared" si="59"/>
        <v>0</v>
      </c>
      <c r="L140" s="67">
        <f t="shared" si="59"/>
        <v>0</v>
      </c>
      <c r="M140" s="67">
        <f t="shared" si="59"/>
        <v>0</v>
      </c>
      <c r="N140" s="67">
        <f>G140+H140+I140+J140+K140+L140+M140</f>
        <v>0</v>
      </c>
      <c r="O140" s="67">
        <f t="shared" si="60"/>
        <v>0</v>
      </c>
      <c r="P140" s="67">
        <f t="shared" si="60"/>
        <v>0</v>
      </c>
      <c r="Q140" s="98" t="str">
        <f t="shared" si="61"/>
        <v xml:space="preserve"> </v>
      </c>
    </row>
    <row r="141" spans="1:18" ht="12.75" hidden="1" customHeight="1" x14ac:dyDescent="0.2">
      <c r="A141" s="64" t="s">
        <v>456</v>
      </c>
      <c r="B141" s="69" t="s">
        <v>133</v>
      </c>
      <c r="C141" s="69" t="s">
        <v>141</v>
      </c>
      <c r="D141" s="69" t="s">
        <v>143</v>
      </c>
      <c r="E141" s="69" t="s">
        <v>405</v>
      </c>
      <c r="F141" s="69" t="s">
        <v>224</v>
      </c>
      <c r="G141" s="67">
        <f t="shared" si="59"/>
        <v>0</v>
      </c>
      <c r="H141" s="67">
        <f t="shared" si="59"/>
        <v>0</v>
      </c>
      <c r="I141" s="67">
        <f t="shared" si="59"/>
        <v>0</v>
      </c>
      <c r="J141" s="67">
        <f t="shared" si="59"/>
        <v>0</v>
      </c>
      <c r="K141" s="67">
        <f t="shared" si="59"/>
        <v>0</v>
      </c>
      <c r="L141" s="67">
        <f t="shared" si="59"/>
        <v>0</v>
      </c>
      <c r="M141" s="67">
        <f t="shared" si="59"/>
        <v>0</v>
      </c>
      <c r="N141" s="67">
        <f>G141+H141+I141+J141+K141+L141+M141</f>
        <v>0</v>
      </c>
      <c r="O141" s="67">
        <f t="shared" si="60"/>
        <v>0</v>
      </c>
      <c r="P141" s="67">
        <f t="shared" si="60"/>
        <v>0</v>
      </c>
      <c r="Q141" s="98" t="str">
        <f t="shared" si="61"/>
        <v xml:space="preserve"> </v>
      </c>
    </row>
    <row r="142" spans="1:18" s="102" customFormat="1" ht="25.5" hidden="1" customHeight="1" x14ac:dyDescent="0.2">
      <c r="A142" s="95" t="s">
        <v>457</v>
      </c>
      <c r="B142" s="70" t="s">
        <v>133</v>
      </c>
      <c r="C142" s="70" t="s">
        <v>141</v>
      </c>
      <c r="D142" s="70" t="s">
        <v>143</v>
      </c>
      <c r="E142" s="70" t="s">
        <v>405</v>
      </c>
      <c r="F142" s="70" t="s">
        <v>225</v>
      </c>
      <c r="G142" s="68">
        <v>0</v>
      </c>
      <c r="H142" s="68"/>
      <c r="I142" s="68"/>
      <c r="J142" s="68"/>
      <c r="K142" s="68"/>
      <c r="L142" s="68"/>
      <c r="M142" s="68"/>
      <c r="N142" s="68">
        <f>G142+H142+I142+J142+K142+L142+M142</f>
        <v>0</v>
      </c>
      <c r="O142" s="68">
        <v>0</v>
      </c>
      <c r="P142" s="68">
        <f>O142</f>
        <v>0</v>
      </c>
      <c r="Q142" s="98" t="str">
        <f t="shared" si="61"/>
        <v xml:space="preserve"> </v>
      </c>
    </row>
    <row r="143" spans="1:18" ht="12.75" customHeight="1" x14ac:dyDescent="0.2">
      <c r="A143" s="93" t="s">
        <v>15</v>
      </c>
      <c r="B143" s="94" t="s">
        <v>133</v>
      </c>
      <c r="C143" s="94" t="s">
        <v>141</v>
      </c>
      <c r="D143" s="94" t="s">
        <v>145</v>
      </c>
      <c r="E143" s="94"/>
      <c r="F143" s="94"/>
      <c r="G143" s="66">
        <f>G144+G152+G148+G158</f>
        <v>14027014.41</v>
      </c>
      <c r="H143" s="66">
        <f>H144+H152</f>
        <v>0</v>
      </c>
      <c r="I143" s="66">
        <f>I144+I152</f>
        <v>0</v>
      </c>
      <c r="J143" s="66">
        <f>J144+J152+J148</f>
        <v>0</v>
      </c>
      <c r="K143" s="66">
        <f>K144+K152</f>
        <v>0</v>
      </c>
      <c r="L143" s="66">
        <f>L144+L152</f>
        <v>0</v>
      </c>
      <c r="M143" s="66">
        <f>M144+M152</f>
        <v>0</v>
      </c>
      <c r="N143" s="66">
        <f>G143+H143+I143+J143+K143+L143+M143</f>
        <v>14027014.41</v>
      </c>
      <c r="O143" s="66">
        <f>O144+O152+O148</f>
        <v>0</v>
      </c>
      <c r="P143" s="66">
        <f>P144+P152+P148</f>
        <v>0</v>
      </c>
      <c r="Q143" s="98">
        <f t="shared" si="61"/>
        <v>1</v>
      </c>
    </row>
    <row r="144" spans="1:18" ht="25.5" customHeight="1" x14ac:dyDescent="0.2">
      <c r="A144" s="93" t="s">
        <v>117</v>
      </c>
      <c r="B144" s="94" t="s">
        <v>133</v>
      </c>
      <c r="C144" s="94" t="s">
        <v>141</v>
      </c>
      <c r="D144" s="94" t="s">
        <v>145</v>
      </c>
      <c r="E144" s="94" t="s">
        <v>171</v>
      </c>
      <c r="F144" s="94"/>
      <c r="G144" s="66">
        <f t="shared" ref="G144:M146" si="62">G145</f>
        <v>10880375.68</v>
      </c>
      <c r="H144" s="66">
        <f t="shared" si="62"/>
        <v>0</v>
      </c>
      <c r="I144" s="66">
        <f t="shared" si="62"/>
        <v>0</v>
      </c>
      <c r="J144" s="66">
        <f t="shared" si="62"/>
        <v>0</v>
      </c>
      <c r="K144" s="66">
        <f t="shared" si="62"/>
        <v>0</v>
      </c>
      <c r="L144" s="66">
        <f t="shared" si="62"/>
        <v>0</v>
      </c>
      <c r="M144" s="66">
        <f t="shared" si="62"/>
        <v>0</v>
      </c>
      <c r="N144" s="66">
        <f t="shared" si="55"/>
        <v>10880375.68</v>
      </c>
      <c r="O144" s="66">
        <f t="shared" ref="O144:P150" si="63">O145</f>
        <v>0</v>
      </c>
      <c r="P144" s="66">
        <f t="shared" si="63"/>
        <v>0</v>
      </c>
      <c r="Q144" s="98">
        <f t="shared" si="61"/>
        <v>1</v>
      </c>
    </row>
    <row r="145" spans="1:18" ht="82.5" customHeight="1" x14ac:dyDescent="0.2">
      <c r="A145" s="103" t="s">
        <v>388</v>
      </c>
      <c r="B145" s="69" t="s">
        <v>133</v>
      </c>
      <c r="C145" s="69" t="s">
        <v>141</v>
      </c>
      <c r="D145" s="69" t="s">
        <v>145</v>
      </c>
      <c r="E145" s="69" t="s">
        <v>172</v>
      </c>
      <c r="F145" s="69"/>
      <c r="G145" s="67">
        <f t="shared" si="62"/>
        <v>10880375.68</v>
      </c>
      <c r="H145" s="67">
        <f t="shared" si="62"/>
        <v>0</v>
      </c>
      <c r="I145" s="67">
        <f t="shared" si="62"/>
        <v>0</v>
      </c>
      <c r="J145" s="67">
        <f t="shared" si="62"/>
        <v>0</v>
      </c>
      <c r="K145" s="67">
        <f t="shared" si="62"/>
        <v>0</v>
      </c>
      <c r="L145" s="67">
        <f t="shared" si="62"/>
        <v>0</v>
      </c>
      <c r="M145" s="67">
        <f t="shared" si="62"/>
        <v>0</v>
      </c>
      <c r="N145" s="67">
        <f t="shared" si="55"/>
        <v>10880375.68</v>
      </c>
      <c r="O145" s="67">
        <f t="shared" si="63"/>
        <v>0</v>
      </c>
      <c r="P145" s="67">
        <f t="shared" si="63"/>
        <v>0</v>
      </c>
      <c r="Q145" s="98">
        <f t="shared" si="61"/>
        <v>1</v>
      </c>
    </row>
    <row r="146" spans="1:18" ht="12.75" customHeight="1" x14ac:dyDescent="0.2">
      <c r="A146" s="64" t="s">
        <v>63</v>
      </c>
      <c r="B146" s="69" t="s">
        <v>133</v>
      </c>
      <c r="C146" s="69" t="s">
        <v>141</v>
      </c>
      <c r="D146" s="69" t="s">
        <v>145</v>
      </c>
      <c r="E146" s="69" t="s">
        <v>172</v>
      </c>
      <c r="F146" s="69" t="s">
        <v>227</v>
      </c>
      <c r="G146" s="67">
        <f t="shared" si="62"/>
        <v>10880375.68</v>
      </c>
      <c r="H146" s="67">
        <f t="shared" si="62"/>
        <v>0</v>
      </c>
      <c r="I146" s="67">
        <f t="shared" si="62"/>
        <v>0</v>
      </c>
      <c r="J146" s="67">
        <f t="shared" si="62"/>
        <v>0</v>
      </c>
      <c r="K146" s="67">
        <f t="shared" si="62"/>
        <v>0</v>
      </c>
      <c r="L146" s="67">
        <f t="shared" si="62"/>
        <v>0</v>
      </c>
      <c r="M146" s="67">
        <f t="shared" si="62"/>
        <v>0</v>
      </c>
      <c r="N146" s="67">
        <f t="shared" si="55"/>
        <v>10880375.68</v>
      </c>
      <c r="O146" s="67">
        <f t="shared" si="63"/>
        <v>0</v>
      </c>
      <c r="P146" s="67">
        <f t="shared" si="63"/>
        <v>0</v>
      </c>
      <c r="Q146" s="98">
        <f t="shared" si="61"/>
        <v>1</v>
      </c>
    </row>
    <row r="147" spans="1:18" s="102" customFormat="1" ht="28.5" customHeight="1" x14ac:dyDescent="0.2">
      <c r="A147" s="95" t="s">
        <v>70</v>
      </c>
      <c r="B147" s="70" t="s">
        <v>133</v>
      </c>
      <c r="C147" s="70" t="s">
        <v>141</v>
      </c>
      <c r="D147" s="70" t="s">
        <v>145</v>
      </c>
      <c r="E147" s="70" t="s">
        <v>172</v>
      </c>
      <c r="F147" s="70" t="s">
        <v>228</v>
      </c>
      <c r="G147" s="68">
        <f>7247419.94+3632955.74</f>
        <v>10880375.68</v>
      </c>
      <c r="H147" s="68"/>
      <c r="I147" s="68"/>
      <c r="J147" s="68"/>
      <c r="K147" s="68"/>
      <c r="L147" s="68"/>
      <c r="M147" s="68"/>
      <c r="N147" s="68">
        <f t="shared" si="55"/>
        <v>10880375.68</v>
      </c>
      <c r="O147" s="68">
        <v>0</v>
      </c>
      <c r="P147" s="68">
        <f>O147</f>
        <v>0</v>
      </c>
      <c r="Q147" s="98">
        <f t="shared" si="61"/>
        <v>1</v>
      </c>
      <c r="R147" s="112">
        <f>G147+G155+G157</f>
        <v>14027014.41</v>
      </c>
    </row>
    <row r="148" spans="1:18" s="107" customFormat="1" ht="27.75" hidden="1" customHeight="1" x14ac:dyDescent="0.2">
      <c r="A148" s="93" t="s">
        <v>561</v>
      </c>
      <c r="B148" s="94" t="s">
        <v>133</v>
      </c>
      <c r="C148" s="94" t="s">
        <v>141</v>
      </c>
      <c r="D148" s="94" t="s">
        <v>145</v>
      </c>
      <c r="E148" s="94" t="s">
        <v>345</v>
      </c>
      <c r="F148" s="94"/>
      <c r="G148" s="66">
        <f>G149</f>
        <v>0</v>
      </c>
      <c r="H148" s="66"/>
      <c r="I148" s="66"/>
      <c r="J148" s="66">
        <f>J149</f>
        <v>0</v>
      </c>
      <c r="K148" s="66"/>
      <c r="L148" s="66"/>
      <c r="M148" s="66"/>
      <c r="N148" s="66">
        <f>G148+H148+I148+J148+K148+L148+M148</f>
        <v>0</v>
      </c>
      <c r="O148" s="66">
        <f t="shared" si="63"/>
        <v>0</v>
      </c>
      <c r="P148" s="66">
        <f t="shared" si="63"/>
        <v>0</v>
      </c>
      <c r="Q148" s="98" t="str">
        <f t="shared" si="61"/>
        <v xml:space="preserve"> </v>
      </c>
    </row>
    <row r="149" spans="1:18" s="108" customFormat="1" ht="26.25" hidden="1" customHeight="1" x14ac:dyDescent="0.2">
      <c r="A149" s="64" t="s">
        <v>343</v>
      </c>
      <c r="B149" s="69" t="s">
        <v>133</v>
      </c>
      <c r="C149" s="69" t="s">
        <v>141</v>
      </c>
      <c r="D149" s="69" t="s">
        <v>145</v>
      </c>
      <c r="E149" s="69" t="s">
        <v>344</v>
      </c>
      <c r="F149" s="69"/>
      <c r="G149" s="67">
        <f>G150</f>
        <v>0</v>
      </c>
      <c r="H149" s="67"/>
      <c r="I149" s="67"/>
      <c r="J149" s="67">
        <f>J150</f>
        <v>0</v>
      </c>
      <c r="K149" s="67"/>
      <c r="L149" s="67"/>
      <c r="M149" s="67"/>
      <c r="N149" s="67">
        <f>G149+H149+I149+J149+K149+L149+M149</f>
        <v>0</v>
      </c>
      <c r="O149" s="67">
        <f t="shared" si="63"/>
        <v>0</v>
      </c>
      <c r="P149" s="67">
        <f t="shared" si="63"/>
        <v>0</v>
      </c>
      <c r="Q149" s="98" t="str">
        <f t="shared" si="61"/>
        <v xml:space="preserve"> </v>
      </c>
    </row>
    <row r="150" spans="1:18" s="108" customFormat="1" ht="15" hidden="1" customHeight="1" x14ac:dyDescent="0.2">
      <c r="A150" s="64" t="s">
        <v>456</v>
      </c>
      <c r="B150" s="69" t="s">
        <v>133</v>
      </c>
      <c r="C150" s="69" t="s">
        <v>141</v>
      </c>
      <c r="D150" s="69" t="s">
        <v>145</v>
      </c>
      <c r="E150" s="69" t="s">
        <v>344</v>
      </c>
      <c r="F150" s="69" t="s">
        <v>224</v>
      </c>
      <c r="G150" s="67">
        <f>G151</f>
        <v>0</v>
      </c>
      <c r="H150" s="67"/>
      <c r="I150" s="67"/>
      <c r="J150" s="67">
        <f>J151</f>
        <v>0</v>
      </c>
      <c r="K150" s="67"/>
      <c r="L150" s="67"/>
      <c r="M150" s="67"/>
      <c r="N150" s="67">
        <f>G150+H150+I150+J150+K150+L150+M150</f>
        <v>0</v>
      </c>
      <c r="O150" s="67">
        <f t="shared" si="63"/>
        <v>0</v>
      </c>
      <c r="P150" s="67">
        <f t="shared" si="63"/>
        <v>0</v>
      </c>
      <c r="Q150" s="98" t="str">
        <f t="shared" si="61"/>
        <v xml:space="preserve"> </v>
      </c>
    </row>
    <row r="151" spans="1:18" s="102" customFormat="1" ht="25.5" hidden="1" customHeight="1" x14ac:dyDescent="0.2">
      <c r="A151" s="95" t="s">
        <v>457</v>
      </c>
      <c r="B151" s="70" t="s">
        <v>133</v>
      </c>
      <c r="C151" s="70" t="s">
        <v>141</v>
      </c>
      <c r="D151" s="70" t="s">
        <v>145</v>
      </c>
      <c r="E151" s="70" t="s">
        <v>344</v>
      </c>
      <c r="F151" s="70" t="s">
        <v>225</v>
      </c>
      <c r="G151" s="68">
        <v>0</v>
      </c>
      <c r="H151" s="68"/>
      <c r="I151" s="68"/>
      <c r="J151" s="68">
        <v>0</v>
      </c>
      <c r="K151" s="68"/>
      <c r="L151" s="68"/>
      <c r="M151" s="68"/>
      <c r="N151" s="78">
        <f>G151+H151+I151+J151+K151+L151+M151</f>
        <v>0</v>
      </c>
      <c r="O151" s="68">
        <v>0</v>
      </c>
      <c r="P151" s="68">
        <v>0</v>
      </c>
      <c r="Q151" s="98" t="str">
        <f t="shared" si="61"/>
        <v xml:space="preserve"> </v>
      </c>
    </row>
    <row r="152" spans="1:18" ht="38.25" customHeight="1" x14ac:dyDescent="0.2">
      <c r="A152" s="93" t="s">
        <v>374</v>
      </c>
      <c r="B152" s="94" t="s">
        <v>133</v>
      </c>
      <c r="C152" s="94" t="s">
        <v>141</v>
      </c>
      <c r="D152" s="94" t="s">
        <v>145</v>
      </c>
      <c r="E152" s="94" t="s">
        <v>373</v>
      </c>
      <c r="F152" s="94"/>
      <c r="G152" s="66">
        <f>G153</f>
        <v>3146638.73</v>
      </c>
      <c r="H152" s="66">
        <f t="shared" ref="H152:M152" si="64">H153</f>
        <v>0</v>
      </c>
      <c r="I152" s="66">
        <f t="shared" si="64"/>
        <v>0</v>
      </c>
      <c r="J152" s="66">
        <f t="shared" si="64"/>
        <v>0</v>
      </c>
      <c r="K152" s="66">
        <f t="shared" si="64"/>
        <v>0</v>
      </c>
      <c r="L152" s="66">
        <f t="shared" si="64"/>
        <v>0</v>
      </c>
      <c r="M152" s="66">
        <f t="shared" si="64"/>
        <v>0</v>
      </c>
      <c r="N152" s="66">
        <f t="shared" si="55"/>
        <v>3146638.73</v>
      </c>
      <c r="O152" s="66">
        <f>O153</f>
        <v>0</v>
      </c>
      <c r="P152" s="66">
        <f>P153</f>
        <v>0</v>
      </c>
      <c r="Q152" s="98">
        <f t="shared" si="61"/>
        <v>1</v>
      </c>
    </row>
    <row r="153" spans="1:18" ht="68.25" customHeight="1" x14ac:dyDescent="0.2">
      <c r="A153" s="103" t="s">
        <v>388</v>
      </c>
      <c r="B153" s="69" t="s">
        <v>133</v>
      </c>
      <c r="C153" s="69" t="s">
        <v>141</v>
      </c>
      <c r="D153" s="69" t="s">
        <v>145</v>
      </c>
      <c r="E153" s="69" t="s">
        <v>173</v>
      </c>
      <c r="F153" s="69"/>
      <c r="G153" s="67">
        <f t="shared" ref="G153:M153" si="65">G154+G156</f>
        <v>3146638.73</v>
      </c>
      <c r="H153" s="67">
        <f t="shared" si="65"/>
        <v>0</v>
      </c>
      <c r="I153" s="67">
        <f t="shared" si="65"/>
        <v>0</v>
      </c>
      <c r="J153" s="67">
        <f t="shared" si="65"/>
        <v>0</v>
      </c>
      <c r="K153" s="67">
        <f t="shared" si="65"/>
        <v>0</v>
      </c>
      <c r="L153" s="67">
        <f t="shared" si="65"/>
        <v>0</v>
      </c>
      <c r="M153" s="67">
        <f t="shared" si="65"/>
        <v>0</v>
      </c>
      <c r="N153" s="67">
        <f t="shared" si="55"/>
        <v>3146638.73</v>
      </c>
      <c r="O153" s="67">
        <f>O154+O156</f>
        <v>0</v>
      </c>
      <c r="P153" s="67">
        <f>P154+P156</f>
        <v>0</v>
      </c>
      <c r="Q153" s="98">
        <f t="shared" si="61"/>
        <v>1</v>
      </c>
    </row>
    <row r="154" spans="1:18" ht="41.25" customHeight="1" x14ac:dyDescent="0.2">
      <c r="A154" s="64" t="s">
        <v>58</v>
      </c>
      <c r="B154" s="69" t="s">
        <v>133</v>
      </c>
      <c r="C154" s="69" t="s">
        <v>141</v>
      </c>
      <c r="D154" s="69" t="s">
        <v>145</v>
      </c>
      <c r="E154" s="69" t="s">
        <v>173</v>
      </c>
      <c r="F154" s="69" t="s">
        <v>221</v>
      </c>
      <c r="G154" s="67">
        <f t="shared" ref="G154:M154" si="66">G155</f>
        <v>170089.3</v>
      </c>
      <c r="H154" s="67">
        <f t="shared" si="66"/>
        <v>0</v>
      </c>
      <c r="I154" s="67">
        <f t="shared" si="66"/>
        <v>0</v>
      </c>
      <c r="J154" s="67">
        <f t="shared" si="66"/>
        <v>0</v>
      </c>
      <c r="K154" s="67">
        <f t="shared" si="66"/>
        <v>0</v>
      </c>
      <c r="L154" s="67">
        <f t="shared" si="66"/>
        <v>0</v>
      </c>
      <c r="M154" s="67">
        <f t="shared" si="66"/>
        <v>0</v>
      </c>
      <c r="N154" s="67">
        <f t="shared" si="55"/>
        <v>170089.3</v>
      </c>
      <c r="O154" s="67">
        <f>O155</f>
        <v>0</v>
      </c>
      <c r="P154" s="67">
        <f>P155</f>
        <v>0</v>
      </c>
      <c r="Q154" s="98">
        <f t="shared" si="61"/>
        <v>1</v>
      </c>
    </row>
    <row r="155" spans="1:18" s="102" customFormat="1" ht="12.75" customHeight="1" x14ac:dyDescent="0.2">
      <c r="A155" s="95" t="s">
        <v>59</v>
      </c>
      <c r="B155" s="70" t="s">
        <v>133</v>
      </c>
      <c r="C155" s="70" t="s">
        <v>141</v>
      </c>
      <c r="D155" s="70" t="s">
        <v>145</v>
      </c>
      <c r="E155" s="70" t="s">
        <v>173</v>
      </c>
      <c r="F155" s="70" t="s">
        <v>222</v>
      </c>
      <c r="G155" s="68">
        <v>170089.3</v>
      </c>
      <c r="H155" s="68"/>
      <c r="I155" s="68"/>
      <c r="J155" s="68"/>
      <c r="K155" s="68"/>
      <c r="L155" s="68"/>
      <c r="M155" s="68"/>
      <c r="N155" s="68">
        <f t="shared" si="55"/>
        <v>170089.3</v>
      </c>
      <c r="O155" s="68">
        <v>0</v>
      </c>
      <c r="P155" s="68">
        <f>O155</f>
        <v>0</v>
      </c>
      <c r="Q155" s="98">
        <f t="shared" si="61"/>
        <v>1</v>
      </c>
    </row>
    <row r="156" spans="1:18" ht="12.75" customHeight="1" x14ac:dyDescent="0.2">
      <c r="A156" s="64" t="s">
        <v>456</v>
      </c>
      <c r="B156" s="69" t="s">
        <v>133</v>
      </c>
      <c r="C156" s="69" t="s">
        <v>141</v>
      </c>
      <c r="D156" s="69" t="s">
        <v>145</v>
      </c>
      <c r="E156" s="69" t="s">
        <v>173</v>
      </c>
      <c r="F156" s="69" t="s">
        <v>224</v>
      </c>
      <c r="G156" s="67">
        <f t="shared" ref="G156:M156" si="67">G157</f>
        <v>2976549.43</v>
      </c>
      <c r="H156" s="67">
        <f t="shared" si="67"/>
        <v>0</v>
      </c>
      <c r="I156" s="67">
        <f t="shared" si="67"/>
        <v>0</v>
      </c>
      <c r="J156" s="67">
        <f t="shared" si="67"/>
        <v>0</v>
      </c>
      <c r="K156" s="67">
        <f t="shared" si="67"/>
        <v>0</v>
      </c>
      <c r="L156" s="67">
        <f t="shared" si="67"/>
        <v>0</v>
      </c>
      <c r="M156" s="67">
        <f t="shared" si="67"/>
        <v>0</v>
      </c>
      <c r="N156" s="67">
        <f t="shared" si="55"/>
        <v>2976549.43</v>
      </c>
      <c r="O156" s="67">
        <f>O157</f>
        <v>0</v>
      </c>
      <c r="P156" s="67">
        <f>P157</f>
        <v>0</v>
      </c>
      <c r="Q156" s="98">
        <f t="shared" si="61"/>
        <v>1</v>
      </c>
    </row>
    <row r="157" spans="1:18" s="102" customFormat="1" ht="15.75" customHeight="1" x14ac:dyDescent="0.2">
      <c r="A157" s="95" t="s">
        <v>457</v>
      </c>
      <c r="B157" s="70" t="s">
        <v>133</v>
      </c>
      <c r="C157" s="70" t="s">
        <v>141</v>
      </c>
      <c r="D157" s="70" t="s">
        <v>145</v>
      </c>
      <c r="E157" s="70" t="s">
        <v>173</v>
      </c>
      <c r="F157" s="70" t="s">
        <v>225</v>
      </c>
      <c r="G157" s="68">
        <f>420929.17+2555620.26</f>
        <v>2976549.43</v>
      </c>
      <c r="H157" s="68"/>
      <c r="I157" s="68"/>
      <c r="J157" s="68"/>
      <c r="K157" s="68"/>
      <c r="L157" s="68"/>
      <c r="M157" s="68"/>
      <c r="N157" s="68">
        <f t="shared" si="55"/>
        <v>2976549.43</v>
      </c>
      <c r="O157" s="68">
        <v>0</v>
      </c>
      <c r="P157" s="68">
        <f>O157</f>
        <v>0</v>
      </c>
      <c r="Q157" s="98">
        <f t="shared" si="61"/>
        <v>1</v>
      </c>
    </row>
    <row r="158" spans="1:18" ht="12.75" hidden="1" customHeight="1" x14ac:dyDescent="0.2">
      <c r="A158" s="106" t="s">
        <v>375</v>
      </c>
      <c r="B158" s="94" t="s">
        <v>133</v>
      </c>
      <c r="C158" s="94" t="s">
        <v>141</v>
      </c>
      <c r="D158" s="94" t="s">
        <v>145</v>
      </c>
      <c r="E158" s="94" t="s">
        <v>372</v>
      </c>
      <c r="F158" s="94"/>
      <c r="G158" s="66">
        <f>G161</f>
        <v>0</v>
      </c>
      <c r="H158" s="66">
        <f>H173+H170</f>
        <v>0</v>
      </c>
      <c r="I158" s="66">
        <f t="shared" ref="I158:P158" si="68">I159</f>
        <v>0</v>
      </c>
      <c r="J158" s="66">
        <f t="shared" si="68"/>
        <v>0</v>
      </c>
      <c r="K158" s="66">
        <f t="shared" si="68"/>
        <v>0</v>
      </c>
      <c r="L158" s="66">
        <f t="shared" si="68"/>
        <v>0</v>
      </c>
      <c r="M158" s="66">
        <f t="shared" si="68"/>
        <v>0</v>
      </c>
      <c r="N158" s="66">
        <f t="shared" si="68"/>
        <v>0</v>
      </c>
      <c r="O158" s="66">
        <f t="shared" si="68"/>
        <v>0</v>
      </c>
      <c r="P158" s="66">
        <f t="shared" si="68"/>
        <v>0</v>
      </c>
      <c r="Q158" s="98" t="str">
        <f t="shared" si="61"/>
        <v xml:space="preserve"> </v>
      </c>
    </row>
    <row r="159" spans="1:18" s="102" customFormat="1" ht="42.75" hidden="1" customHeight="1" x14ac:dyDescent="0.2">
      <c r="A159" s="104" t="s">
        <v>524</v>
      </c>
      <c r="B159" s="69" t="s">
        <v>133</v>
      </c>
      <c r="C159" s="69" t="s">
        <v>141</v>
      </c>
      <c r="D159" s="69" t="s">
        <v>145</v>
      </c>
      <c r="E159" s="69" t="s">
        <v>471</v>
      </c>
      <c r="F159" s="70"/>
      <c r="G159" s="67">
        <f>G160</f>
        <v>0</v>
      </c>
      <c r="H159" s="67">
        <f t="shared" ref="H159:P160" si="69">H160</f>
        <v>0</v>
      </c>
      <c r="I159" s="67">
        <f t="shared" si="69"/>
        <v>0</v>
      </c>
      <c r="J159" s="67">
        <f t="shared" si="69"/>
        <v>0</v>
      </c>
      <c r="K159" s="67">
        <f t="shared" si="69"/>
        <v>0</v>
      </c>
      <c r="L159" s="67">
        <f t="shared" si="69"/>
        <v>0</v>
      </c>
      <c r="M159" s="67">
        <f t="shared" si="69"/>
        <v>0</v>
      </c>
      <c r="N159" s="67">
        <f t="shared" si="69"/>
        <v>0</v>
      </c>
      <c r="O159" s="67">
        <f t="shared" si="69"/>
        <v>0</v>
      </c>
      <c r="P159" s="67">
        <f t="shared" si="69"/>
        <v>0</v>
      </c>
      <c r="Q159" s="98" t="str">
        <f t="shared" si="61"/>
        <v xml:space="preserve"> </v>
      </c>
    </row>
    <row r="160" spans="1:18" s="102" customFormat="1" ht="15" hidden="1" customHeight="1" x14ac:dyDescent="0.2">
      <c r="A160" s="64" t="s">
        <v>456</v>
      </c>
      <c r="B160" s="69" t="s">
        <v>133</v>
      </c>
      <c r="C160" s="69" t="s">
        <v>141</v>
      </c>
      <c r="D160" s="69" t="s">
        <v>145</v>
      </c>
      <c r="E160" s="69" t="s">
        <v>471</v>
      </c>
      <c r="F160" s="69" t="s">
        <v>224</v>
      </c>
      <c r="G160" s="67">
        <f>G161</f>
        <v>0</v>
      </c>
      <c r="H160" s="68"/>
      <c r="I160" s="67">
        <f>I161</f>
        <v>0</v>
      </c>
      <c r="J160" s="68"/>
      <c r="K160" s="68"/>
      <c r="L160" s="68"/>
      <c r="M160" s="68"/>
      <c r="N160" s="67">
        <f>G160+H160+I160+J160+K160+L160+M160</f>
        <v>0</v>
      </c>
      <c r="O160" s="67">
        <f>O161</f>
        <v>0</v>
      </c>
      <c r="P160" s="67">
        <f t="shared" si="69"/>
        <v>0</v>
      </c>
      <c r="Q160" s="98" t="str">
        <f t="shared" si="61"/>
        <v xml:space="preserve"> </v>
      </c>
    </row>
    <row r="161" spans="1:19" s="102" customFormat="1" ht="16.5" hidden="1" customHeight="1" x14ac:dyDescent="0.2">
      <c r="A161" s="95" t="s">
        <v>457</v>
      </c>
      <c r="B161" s="70" t="s">
        <v>133</v>
      </c>
      <c r="C161" s="70" t="s">
        <v>141</v>
      </c>
      <c r="D161" s="70" t="s">
        <v>145</v>
      </c>
      <c r="E161" s="70" t="s">
        <v>471</v>
      </c>
      <c r="F161" s="70" t="s">
        <v>225</v>
      </c>
      <c r="G161" s="68">
        <v>0</v>
      </c>
      <c r="H161" s="68"/>
      <c r="I161" s="68">
        <v>0</v>
      </c>
      <c r="J161" s="68"/>
      <c r="K161" s="68"/>
      <c r="L161" s="68"/>
      <c r="M161" s="68"/>
      <c r="N161" s="68">
        <f>G161+H161+I161+J161+K161+L161+M161</f>
        <v>0</v>
      </c>
      <c r="O161" s="68">
        <v>0</v>
      </c>
      <c r="P161" s="68">
        <f>O161</f>
        <v>0</v>
      </c>
      <c r="Q161" s="98" t="str">
        <f t="shared" si="61"/>
        <v xml:space="preserve"> </v>
      </c>
    </row>
    <row r="162" spans="1:19" ht="12.75" customHeight="1" x14ac:dyDescent="0.2">
      <c r="A162" s="93" t="s">
        <v>16</v>
      </c>
      <c r="B162" s="94" t="s">
        <v>133</v>
      </c>
      <c r="C162" s="94" t="s">
        <v>141</v>
      </c>
      <c r="D162" s="94" t="s">
        <v>146</v>
      </c>
      <c r="E162" s="94"/>
      <c r="F162" s="94"/>
      <c r="G162" s="66">
        <f>G163</f>
        <v>6141587.6900000004</v>
      </c>
      <c r="H162" s="66">
        <f>H163</f>
        <v>0</v>
      </c>
      <c r="I162" s="66">
        <f t="shared" ref="I162:N162" si="70">I163+I192</f>
        <v>0</v>
      </c>
      <c r="J162" s="66">
        <f t="shared" si="70"/>
        <v>0</v>
      </c>
      <c r="K162" s="66">
        <f t="shared" si="70"/>
        <v>0</v>
      </c>
      <c r="L162" s="66">
        <f t="shared" si="70"/>
        <v>0</v>
      </c>
      <c r="M162" s="66">
        <f t="shared" si="70"/>
        <v>0</v>
      </c>
      <c r="N162" s="66">
        <f t="shared" si="70"/>
        <v>6141587.6900000004</v>
      </c>
      <c r="O162" s="66">
        <f t="shared" ref="I162:P163" si="71">O163</f>
        <v>3088980</v>
      </c>
      <c r="P162" s="66">
        <f t="shared" si="71"/>
        <v>3101180</v>
      </c>
      <c r="Q162" s="98">
        <f t="shared" si="61"/>
        <v>1</v>
      </c>
      <c r="R162" s="100">
        <f>G162+O162+P162</f>
        <v>12331747.689999999</v>
      </c>
    </row>
    <row r="163" spans="1:19" ht="25.5" customHeight="1" x14ac:dyDescent="0.2">
      <c r="A163" s="93" t="s">
        <v>116</v>
      </c>
      <c r="B163" s="94" t="s">
        <v>133</v>
      </c>
      <c r="C163" s="94" t="s">
        <v>141</v>
      </c>
      <c r="D163" s="94" t="s">
        <v>146</v>
      </c>
      <c r="E163" s="94" t="s">
        <v>168</v>
      </c>
      <c r="F163" s="94"/>
      <c r="G163" s="66">
        <f>G164</f>
        <v>6141587.6900000004</v>
      </c>
      <c r="H163" s="66">
        <f>H164+H192</f>
        <v>0</v>
      </c>
      <c r="I163" s="66">
        <f t="shared" si="71"/>
        <v>0</v>
      </c>
      <c r="J163" s="66">
        <f t="shared" si="71"/>
        <v>0</v>
      </c>
      <c r="K163" s="66">
        <f t="shared" si="71"/>
        <v>0</v>
      </c>
      <c r="L163" s="66">
        <f t="shared" si="71"/>
        <v>0</v>
      </c>
      <c r="M163" s="66">
        <f t="shared" si="71"/>
        <v>0</v>
      </c>
      <c r="N163" s="66">
        <f>N164</f>
        <v>6141587.6900000004</v>
      </c>
      <c r="O163" s="66">
        <f t="shared" si="71"/>
        <v>3088980</v>
      </c>
      <c r="P163" s="66">
        <f t="shared" si="71"/>
        <v>3101180</v>
      </c>
      <c r="Q163" s="98">
        <f t="shared" si="61"/>
        <v>1</v>
      </c>
    </row>
    <row r="164" spans="1:19" ht="11.25" customHeight="1" x14ac:dyDescent="0.2">
      <c r="A164" s="93" t="s">
        <v>125</v>
      </c>
      <c r="B164" s="94" t="s">
        <v>133</v>
      </c>
      <c r="C164" s="94" t="s">
        <v>141</v>
      </c>
      <c r="D164" s="94" t="s">
        <v>146</v>
      </c>
      <c r="E164" s="94" t="s">
        <v>174</v>
      </c>
      <c r="F164" s="94"/>
      <c r="G164" s="66">
        <f>G165+G168+G171+G180+G183+G186+G189+G177+G174</f>
        <v>6141587.6900000004</v>
      </c>
      <c r="H164" s="66">
        <f t="shared" ref="H164:P164" si="72">H165+H168+H171+H180+H183+H186+H189+H177+H174</f>
        <v>0</v>
      </c>
      <c r="I164" s="66">
        <f>I165+I168+I171+I180+I183+I186+I189+I177+I174</f>
        <v>0</v>
      </c>
      <c r="J164" s="66">
        <f t="shared" si="72"/>
        <v>0</v>
      </c>
      <c r="K164" s="66">
        <f t="shared" si="72"/>
        <v>0</v>
      </c>
      <c r="L164" s="66">
        <f t="shared" si="72"/>
        <v>0</v>
      </c>
      <c r="M164" s="66">
        <f t="shared" si="72"/>
        <v>0</v>
      </c>
      <c r="N164" s="66">
        <f>N165+N168+N171+N180+N183+N186+N189+N177+N174</f>
        <v>6141587.6900000004</v>
      </c>
      <c r="O164" s="66">
        <f t="shared" si="72"/>
        <v>3088980</v>
      </c>
      <c r="P164" s="66">
        <f t="shared" si="72"/>
        <v>3101180</v>
      </c>
      <c r="Q164" s="98">
        <f t="shared" si="61"/>
        <v>1</v>
      </c>
    </row>
    <row r="165" spans="1:19" ht="15.75" customHeight="1" x14ac:dyDescent="0.2">
      <c r="A165" s="64" t="s">
        <v>17</v>
      </c>
      <c r="B165" s="69" t="s">
        <v>133</v>
      </c>
      <c r="C165" s="69" t="s">
        <v>141</v>
      </c>
      <c r="D165" s="69" t="s">
        <v>146</v>
      </c>
      <c r="E165" s="69" t="s">
        <v>175</v>
      </c>
      <c r="F165" s="69"/>
      <c r="G165" s="67">
        <f t="shared" ref="G165:M166" si="73">G166</f>
        <v>6139980</v>
      </c>
      <c r="H165" s="67">
        <f t="shared" si="73"/>
        <v>0</v>
      </c>
      <c r="I165" s="67">
        <f t="shared" si="73"/>
        <v>0</v>
      </c>
      <c r="J165" s="67">
        <f t="shared" si="73"/>
        <v>0</v>
      </c>
      <c r="K165" s="67">
        <f t="shared" si="73"/>
        <v>0</v>
      </c>
      <c r="L165" s="67">
        <f t="shared" si="73"/>
        <v>0</v>
      </c>
      <c r="M165" s="67">
        <f t="shared" si="73"/>
        <v>0</v>
      </c>
      <c r="N165" s="67">
        <f t="shared" si="55"/>
        <v>6139980</v>
      </c>
      <c r="O165" s="67">
        <f>O166</f>
        <v>3088980</v>
      </c>
      <c r="P165" s="67">
        <f>P166</f>
        <v>3101180</v>
      </c>
      <c r="Q165" s="98">
        <f t="shared" si="61"/>
        <v>1</v>
      </c>
    </row>
    <row r="166" spans="1:19" ht="13.5" customHeight="1" x14ac:dyDescent="0.2">
      <c r="A166" s="64" t="s">
        <v>456</v>
      </c>
      <c r="B166" s="69" t="s">
        <v>133</v>
      </c>
      <c r="C166" s="69" t="s">
        <v>141</v>
      </c>
      <c r="D166" s="69" t="s">
        <v>146</v>
      </c>
      <c r="E166" s="69" t="s">
        <v>175</v>
      </c>
      <c r="F166" s="69" t="s">
        <v>224</v>
      </c>
      <c r="G166" s="67">
        <f t="shared" si="73"/>
        <v>6139980</v>
      </c>
      <c r="H166" s="67">
        <f t="shared" si="73"/>
        <v>0</v>
      </c>
      <c r="I166" s="67">
        <f t="shared" si="73"/>
        <v>0</v>
      </c>
      <c r="J166" s="67">
        <f t="shared" si="73"/>
        <v>0</v>
      </c>
      <c r="K166" s="67">
        <f t="shared" si="73"/>
        <v>0</v>
      </c>
      <c r="L166" s="67">
        <f t="shared" si="73"/>
        <v>0</v>
      </c>
      <c r="M166" s="67">
        <f t="shared" si="73"/>
        <v>0</v>
      </c>
      <c r="N166" s="67">
        <f t="shared" si="55"/>
        <v>6139980</v>
      </c>
      <c r="O166" s="67">
        <f>O167</f>
        <v>3088980</v>
      </c>
      <c r="P166" s="67">
        <f>P167</f>
        <v>3101180</v>
      </c>
      <c r="Q166" s="98">
        <f t="shared" si="61"/>
        <v>1</v>
      </c>
      <c r="R166" s="100"/>
      <c r="S166" s="100"/>
    </row>
    <row r="167" spans="1:19" s="102" customFormat="1" ht="16.5" customHeight="1" x14ac:dyDescent="0.2">
      <c r="A167" s="95" t="s">
        <v>457</v>
      </c>
      <c r="B167" s="70" t="s">
        <v>133</v>
      </c>
      <c r="C167" s="70" t="s">
        <v>141</v>
      </c>
      <c r="D167" s="70" t="s">
        <v>146</v>
      </c>
      <c r="E167" s="70" t="s">
        <v>175</v>
      </c>
      <c r="F167" s="70" t="s">
        <v>225</v>
      </c>
      <c r="G167" s="68">
        <f>2988110-130810+3000000+140000+142680</f>
        <v>6139980</v>
      </c>
      <c r="H167" s="68">
        <v>0</v>
      </c>
      <c r="I167" s="68"/>
      <c r="J167" s="68"/>
      <c r="K167" s="68"/>
      <c r="L167" s="68"/>
      <c r="M167" s="68"/>
      <c r="N167" s="68">
        <f t="shared" si="55"/>
        <v>6139980</v>
      </c>
      <c r="O167" s="68">
        <f>1870480+1218500</f>
        <v>3088980</v>
      </c>
      <c r="P167" s="68">
        <f>1870480+1230700</f>
        <v>3101180</v>
      </c>
      <c r="Q167" s="98">
        <f t="shared" si="61"/>
        <v>1</v>
      </c>
    </row>
    <row r="168" spans="1:19" ht="32.25" hidden="1" customHeight="1" x14ac:dyDescent="0.2">
      <c r="A168" s="104" t="s">
        <v>607</v>
      </c>
      <c r="B168" s="69" t="s">
        <v>133</v>
      </c>
      <c r="C168" s="69" t="s">
        <v>141</v>
      </c>
      <c r="D168" s="69" t="s">
        <v>146</v>
      </c>
      <c r="E168" s="69" t="s">
        <v>176</v>
      </c>
      <c r="F168" s="69"/>
      <c r="G168" s="67">
        <f t="shared" ref="G168:M169" si="74">G169</f>
        <v>0</v>
      </c>
      <c r="H168" s="67">
        <f t="shared" si="74"/>
        <v>0</v>
      </c>
      <c r="I168" s="67">
        <f t="shared" si="74"/>
        <v>0</v>
      </c>
      <c r="J168" s="67">
        <f t="shared" si="74"/>
        <v>0</v>
      </c>
      <c r="K168" s="67">
        <f t="shared" si="74"/>
        <v>0</v>
      </c>
      <c r="L168" s="67">
        <f t="shared" si="74"/>
        <v>0</v>
      </c>
      <c r="M168" s="67">
        <f t="shared" si="74"/>
        <v>0</v>
      </c>
      <c r="N168" s="67">
        <f t="shared" si="55"/>
        <v>0</v>
      </c>
      <c r="O168" s="67">
        <f>O169</f>
        <v>0</v>
      </c>
      <c r="P168" s="67">
        <f>P169</f>
        <v>0</v>
      </c>
      <c r="Q168" s="98" t="str">
        <f t="shared" si="61"/>
        <v xml:space="preserve"> </v>
      </c>
    </row>
    <row r="169" spans="1:19" ht="22.5" hidden="1" customHeight="1" x14ac:dyDescent="0.2">
      <c r="A169" s="64" t="s">
        <v>456</v>
      </c>
      <c r="B169" s="69" t="s">
        <v>133</v>
      </c>
      <c r="C169" s="69" t="s">
        <v>141</v>
      </c>
      <c r="D169" s="69" t="s">
        <v>146</v>
      </c>
      <c r="E169" s="69" t="s">
        <v>176</v>
      </c>
      <c r="F169" s="69" t="s">
        <v>224</v>
      </c>
      <c r="G169" s="67">
        <f t="shared" si="74"/>
        <v>0</v>
      </c>
      <c r="H169" s="67">
        <f t="shared" si="74"/>
        <v>0</v>
      </c>
      <c r="I169" s="67">
        <f t="shared" si="74"/>
        <v>0</v>
      </c>
      <c r="J169" s="67">
        <f t="shared" si="74"/>
        <v>0</v>
      </c>
      <c r="K169" s="67">
        <f t="shared" si="74"/>
        <v>0</v>
      </c>
      <c r="L169" s="67">
        <f t="shared" si="74"/>
        <v>0</v>
      </c>
      <c r="M169" s="67">
        <f t="shared" si="74"/>
        <v>0</v>
      </c>
      <c r="N169" s="67">
        <f t="shared" si="55"/>
        <v>0</v>
      </c>
      <c r="O169" s="67">
        <f>O170</f>
        <v>0</v>
      </c>
      <c r="P169" s="67">
        <f>P170</f>
        <v>0</v>
      </c>
      <c r="Q169" s="98" t="str">
        <f t="shared" si="61"/>
        <v xml:space="preserve"> </v>
      </c>
    </row>
    <row r="170" spans="1:19" s="102" customFormat="1" ht="30" hidden="1" customHeight="1" x14ac:dyDescent="0.2">
      <c r="A170" s="95" t="s">
        <v>457</v>
      </c>
      <c r="B170" s="70" t="s">
        <v>133</v>
      </c>
      <c r="C170" s="70" t="s">
        <v>141</v>
      </c>
      <c r="D170" s="70" t="s">
        <v>146</v>
      </c>
      <c r="E170" s="70" t="s">
        <v>176</v>
      </c>
      <c r="F170" s="70" t="s">
        <v>225</v>
      </c>
      <c r="G170" s="68">
        <v>0</v>
      </c>
      <c r="H170" s="68"/>
      <c r="I170" s="68">
        <v>0</v>
      </c>
      <c r="J170" s="68"/>
      <c r="K170" s="68"/>
      <c r="L170" s="68"/>
      <c r="M170" s="68"/>
      <c r="N170" s="78">
        <f t="shared" si="55"/>
        <v>0</v>
      </c>
      <c r="O170" s="68">
        <v>0</v>
      </c>
      <c r="P170" s="68">
        <f>O170</f>
        <v>0</v>
      </c>
      <c r="Q170" s="98" t="str">
        <f t="shared" si="61"/>
        <v xml:space="preserve"> </v>
      </c>
    </row>
    <row r="171" spans="1:19" hidden="1" x14ac:dyDescent="0.2">
      <c r="A171" s="104" t="s">
        <v>649</v>
      </c>
      <c r="B171" s="69" t="s">
        <v>133</v>
      </c>
      <c r="C171" s="69" t="s">
        <v>141</v>
      </c>
      <c r="D171" s="69" t="s">
        <v>146</v>
      </c>
      <c r="E171" s="69" t="s">
        <v>177</v>
      </c>
      <c r="F171" s="69"/>
      <c r="G171" s="67">
        <f t="shared" ref="G171:M172" si="75">G172</f>
        <v>0</v>
      </c>
      <c r="H171" s="67">
        <f t="shared" si="75"/>
        <v>0</v>
      </c>
      <c r="I171" s="67">
        <f t="shared" si="75"/>
        <v>0</v>
      </c>
      <c r="J171" s="67">
        <f t="shared" si="75"/>
        <v>0</v>
      </c>
      <c r="K171" s="67">
        <f t="shared" si="75"/>
        <v>0</v>
      </c>
      <c r="L171" s="67">
        <f t="shared" si="75"/>
        <v>0</v>
      </c>
      <c r="M171" s="67">
        <f t="shared" si="75"/>
        <v>0</v>
      </c>
      <c r="N171" s="67">
        <f t="shared" si="55"/>
        <v>0</v>
      </c>
      <c r="O171" s="67">
        <f>O172</f>
        <v>0</v>
      </c>
      <c r="P171" s="67">
        <f>P172</f>
        <v>0</v>
      </c>
      <c r="Q171" s="98" t="str">
        <f t="shared" si="61"/>
        <v xml:space="preserve"> </v>
      </c>
    </row>
    <row r="172" spans="1:19" hidden="1" x14ac:dyDescent="0.2">
      <c r="A172" s="64" t="s">
        <v>456</v>
      </c>
      <c r="B172" s="69" t="s">
        <v>133</v>
      </c>
      <c r="C172" s="69" t="s">
        <v>141</v>
      </c>
      <c r="D172" s="69" t="s">
        <v>146</v>
      </c>
      <c r="E172" s="69" t="s">
        <v>177</v>
      </c>
      <c r="F172" s="69" t="s">
        <v>224</v>
      </c>
      <c r="G172" s="67">
        <f t="shared" si="75"/>
        <v>0</v>
      </c>
      <c r="H172" s="67">
        <f t="shared" si="75"/>
        <v>0</v>
      </c>
      <c r="I172" s="67">
        <f t="shared" si="75"/>
        <v>0</v>
      </c>
      <c r="J172" s="67">
        <f t="shared" si="75"/>
        <v>0</v>
      </c>
      <c r="K172" s="67">
        <f t="shared" si="75"/>
        <v>0</v>
      </c>
      <c r="L172" s="67">
        <f t="shared" si="75"/>
        <v>0</v>
      </c>
      <c r="M172" s="67">
        <f t="shared" si="75"/>
        <v>0</v>
      </c>
      <c r="N172" s="67">
        <f t="shared" si="55"/>
        <v>0</v>
      </c>
      <c r="O172" s="67">
        <f>O173</f>
        <v>0</v>
      </c>
      <c r="P172" s="67">
        <f>P173</f>
        <v>0</v>
      </c>
      <c r="Q172" s="98" t="str">
        <f t="shared" si="61"/>
        <v xml:space="preserve"> </v>
      </c>
    </row>
    <row r="173" spans="1:19" s="102" customFormat="1" ht="27.75" hidden="1" customHeight="1" x14ac:dyDescent="0.2">
      <c r="A173" s="95" t="s">
        <v>457</v>
      </c>
      <c r="B173" s="70" t="s">
        <v>133</v>
      </c>
      <c r="C173" s="70" t="s">
        <v>141</v>
      </c>
      <c r="D173" s="70" t="s">
        <v>146</v>
      </c>
      <c r="E173" s="70" t="s">
        <v>177</v>
      </c>
      <c r="F173" s="70" t="s">
        <v>225</v>
      </c>
      <c r="G173" s="68">
        <v>0</v>
      </c>
      <c r="H173" s="68"/>
      <c r="I173" s="68"/>
      <c r="J173" s="68"/>
      <c r="K173" s="68"/>
      <c r="L173" s="68"/>
      <c r="M173" s="68"/>
      <c r="N173" s="78">
        <f t="shared" si="55"/>
        <v>0</v>
      </c>
      <c r="O173" s="68">
        <v>0</v>
      </c>
      <c r="P173" s="68">
        <f>O173</f>
        <v>0</v>
      </c>
      <c r="Q173" s="98" t="str">
        <f t="shared" si="61"/>
        <v xml:space="preserve"> </v>
      </c>
    </row>
    <row r="174" spans="1:19" ht="75" hidden="1" customHeight="1" x14ac:dyDescent="0.2">
      <c r="A174" s="104" t="s">
        <v>584</v>
      </c>
      <c r="B174" s="69" t="s">
        <v>133</v>
      </c>
      <c r="C174" s="69" t="s">
        <v>141</v>
      </c>
      <c r="D174" s="69" t="s">
        <v>146</v>
      </c>
      <c r="E174" s="69" t="s">
        <v>441</v>
      </c>
      <c r="F174" s="69"/>
      <c r="G174" s="67">
        <f t="shared" ref="G174:M175" si="76">G175</f>
        <v>0</v>
      </c>
      <c r="H174" s="67">
        <f t="shared" si="76"/>
        <v>0</v>
      </c>
      <c r="I174" s="67">
        <f t="shared" si="76"/>
        <v>0</v>
      </c>
      <c r="J174" s="67">
        <f t="shared" si="76"/>
        <v>0</v>
      </c>
      <c r="K174" s="67">
        <f t="shared" si="76"/>
        <v>0</v>
      </c>
      <c r="L174" s="67">
        <f t="shared" si="76"/>
        <v>0</v>
      </c>
      <c r="M174" s="67">
        <f t="shared" si="76"/>
        <v>0</v>
      </c>
      <c r="N174" s="67">
        <f t="shared" ref="N174:N179" si="77">G174+H174+I174+J174+K174+L174+M174</f>
        <v>0</v>
      </c>
      <c r="O174" s="67">
        <f>O175</f>
        <v>0</v>
      </c>
      <c r="P174" s="67">
        <f>P175</f>
        <v>0</v>
      </c>
      <c r="Q174" s="98" t="str">
        <f t="shared" si="61"/>
        <v xml:space="preserve"> </v>
      </c>
      <c r="R174" s="96">
        <f>N174*0.1%/99.9%</f>
        <v>0</v>
      </c>
    </row>
    <row r="175" spans="1:19" ht="22.5" hidden="1" customHeight="1" x14ac:dyDescent="0.2">
      <c r="A175" s="64" t="s">
        <v>456</v>
      </c>
      <c r="B175" s="69" t="s">
        <v>133</v>
      </c>
      <c r="C175" s="69" t="s">
        <v>141</v>
      </c>
      <c r="D175" s="69" t="s">
        <v>146</v>
      </c>
      <c r="E175" s="69" t="s">
        <v>441</v>
      </c>
      <c r="F175" s="69" t="s">
        <v>224</v>
      </c>
      <c r="G175" s="67">
        <f t="shared" si="76"/>
        <v>0</v>
      </c>
      <c r="H175" s="67">
        <f t="shared" si="76"/>
        <v>0</v>
      </c>
      <c r="I175" s="67">
        <f t="shared" si="76"/>
        <v>0</v>
      </c>
      <c r="J175" s="67">
        <f t="shared" si="76"/>
        <v>0</v>
      </c>
      <c r="K175" s="67">
        <f t="shared" si="76"/>
        <v>0</v>
      </c>
      <c r="L175" s="67">
        <f t="shared" si="76"/>
        <v>0</v>
      </c>
      <c r="M175" s="67">
        <f t="shared" si="76"/>
        <v>0</v>
      </c>
      <c r="N175" s="67">
        <f>G175+H175+I175+J175+K175+L175+M175</f>
        <v>0</v>
      </c>
      <c r="O175" s="67">
        <f>O176</f>
        <v>0</v>
      </c>
      <c r="P175" s="67">
        <f>P176</f>
        <v>0</v>
      </c>
      <c r="Q175" s="98" t="str">
        <f t="shared" si="61"/>
        <v xml:space="preserve"> </v>
      </c>
    </row>
    <row r="176" spans="1:19" s="102" customFormat="1" ht="30.75" hidden="1" customHeight="1" x14ac:dyDescent="0.2">
      <c r="A176" s="95" t="s">
        <v>457</v>
      </c>
      <c r="B176" s="70" t="s">
        <v>133</v>
      </c>
      <c r="C176" s="70" t="s">
        <v>141</v>
      </c>
      <c r="D176" s="70" t="s">
        <v>146</v>
      </c>
      <c r="E176" s="70" t="s">
        <v>441</v>
      </c>
      <c r="F176" s="70" t="s">
        <v>225</v>
      </c>
      <c r="G176" s="68"/>
      <c r="H176" s="68"/>
      <c r="I176" s="68">
        <v>0</v>
      </c>
      <c r="J176" s="68"/>
      <c r="K176" s="68">
        <v>0</v>
      </c>
      <c r="L176" s="68"/>
      <c r="M176" s="68"/>
      <c r="N176" s="68">
        <f>G176+H176+I176+J176+K176+L176+M176</f>
        <v>0</v>
      </c>
      <c r="O176" s="68">
        <v>0</v>
      </c>
      <c r="P176" s="68">
        <v>0</v>
      </c>
      <c r="Q176" s="98" t="str">
        <f t="shared" si="61"/>
        <v xml:space="preserve"> </v>
      </c>
    </row>
    <row r="177" spans="1:18" ht="76.5" hidden="1" x14ac:dyDescent="0.2">
      <c r="A177" s="104" t="s">
        <v>583</v>
      </c>
      <c r="B177" s="69" t="s">
        <v>133</v>
      </c>
      <c r="C177" s="69" t="s">
        <v>141</v>
      </c>
      <c r="D177" s="69" t="s">
        <v>146</v>
      </c>
      <c r="E177" s="69" t="s">
        <v>441</v>
      </c>
      <c r="F177" s="69"/>
      <c r="G177" s="67">
        <f t="shared" ref="G177:M178" si="78">G178</f>
        <v>0</v>
      </c>
      <c r="H177" s="67">
        <f t="shared" si="78"/>
        <v>0</v>
      </c>
      <c r="I177" s="67">
        <f t="shared" si="78"/>
        <v>0</v>
      </c>
      <c r="J177" s="67">
        <f t="shared" si="78"/>
        <v>0</v>
      </c>
      <c r="K177" s="67">
        <f t="shared" si="78"/>
        <v>0</v>
      </c>
      <c r="L177" s="67">
        <f t="shared" si="78"/>
        <v>0</v>
      </c>
      <c r="M177" s="67">
        <f t="shared" si="78"/>
        <v>0</v>
      </c>
      <c r="N177" s="67">
        <f t="shared" si="77"/>
        <v>0</v>
      </c>
      <c r="O177" s="67">
        <f>O178</f>
        <v>0</v>
      </c>
      <c r="P177" s="67">
        <f>P178</f>
        <v>0</v>
      </c>
      <c r="Q177" s="98" t="str">
        <f t="shared" si="61"/>
        <v xml:space="preserve"> </v>
      </c>
    </row>
    <row r="178" spans="1:18" ht="15.75" hidden="1" customHeight="1" x14ac:dyDescent="0.2">
      <c r="A178" s="64" t="s">
        <v>456</v>
      </c>
      <c r="B178" s="69" t="s">
        <v>133</v>
      </c>
      <c r="C178" s="69" t="s">
        <v>141</v>
      </c>
      <c r="D178" s="69" t="s">
        <v>146</v>
      </c>
      <c r="E178" s="69" t="s">
        <v>441</v>
      </c>
      <c r="F178" s="69" t="s">
        <v>224</v>
      </c>
      <c r="G178" s="67">
        <f t="shared" si="78"/>
        <v>0</v>
      </c>
      <c r="H178" s="67">
        <f t="shared" si="78"/>
        <v>0</v>
      </c>
      <c r="I178" s="67">
        <f t="shared" si="78"/>
        <v>0</v>
      </c>
      <c r="J178" s="67">
        <f t="shared" si="78"/>
        <v>0</v>
      </c>
      <c r="K178" s="67">
        <f t="shared" si="78"/>
        <v>0</v>
      </c>
      <c r="L178" s="67">
        <f t="shared" si="78"/>
        <v>0</v>
      </c>
      <c r="M178" s="67">
        <f t="shared" si="78"/>
        <v>0</v>
      </c>
      <c r="N178" s="67">
        <f t="shared" si="77"/>
        <v>0</v>
      </c>
      <c r="O178" s="67">
        <f>O179</f>
        <v>0</v>
      </c>
      <c r="P178" s="67">
        <f>P179</f>
        <v>0</v>
      </c>
      <c r="Q178" s="98" t="str">
        <f t="shared" si="61"/>
        <v xml:space="preserve"> </v>
      </c>
    </row>
    <row r="179" spans="1:18" s="102" customFormat="1" ht="24.75" hidden="1" customHeight="1" x14ac:dyDescent="0.2">
      <c r="A179" s="95" t="s">
        <v>457</v>
      </c>
      <c r="B179" s="70" t="s">
        <v>133</v>
      </c>
      <c r="C179" s="70" t="s">
        <v>141</v>
      </c>
      <c r="D179" s="70" t="s">
        <v>146</v>
      </c>
      <c r="E179" s="70" t="s">
        <v>441</v>
      </c>
      <c r="F179" s="70" t="s">
        <v>225</v>
      </c>
      <c r="G179" s="68"/>
      <c r="H179" s="68">
        <v>0</v>
      </c>
      <c r="I179" s="68"/>
      <c r="J179" s="68"/>
      <c r="K179" s="68"/>
      <c r="L179" s="68"/>
      <c r="M179" s="68"/>
      <c r="N179" s="68">
        <f t="shared" si="77"/>
        <v>0</v>
      </c>
      <c r="O179" s="68">
        <v>0</v>
      </c>
      <c r="P179" s="68">
        <v>0</v>
      </c>
      <c r="Q179" s="98" t="str">
        <f t="shared" si="61"/>
        <v xml:space="preserve"> </v>
      </c>
    </row>
    <row r="180" spans="1:18" ht="16.5" hidden="1" customHeight="1" x14ac:dyDescent="0.2">
      <c r="A180" s="104" t="s">
        <v>476</v>
      </c>
      <c r="B180" s="69" t="s">
        <v>133</v>
      </c>
      <c r="C180" s="69" t="s">
        <v>141</v>
      </c>
      <c r="D180" s="69" t="s">
        <v>146</v>
      </c>
      <c r="E180" s="69" t="s">
        <v>181</v>
      </c>
      <c r="F180" s="69"/>
      <c r="G180" s="67">
        <f t="shared" ref="G180:M181" si="79">G181</f>
        <v>0</v>
      </c>
      <c r="H180" s="67">
        <f t="shared" si="79"/>
        <v>0</v>
      </c>
      <c r="I180" s="67">
        <f t="shared" si="79"/>
        <v>0</v>
      </c>
      <c r="J180" s="67">
        <f t="shared" si="79"/>
        <v>0</v>
      </c>
      <c r="K180" s="67">
        <f t="shared" si="79"/>
        <v>0</v>
      </c>
      <c r="L180" s="67">
        <f t="shared" si="79"/>
        <v>0</v>
      </c>
      <c r="M180" s="67">
        <f t="shared" si="79"/>
        <v>0</v>
      </c>
      <c r="N180" s="67">
        <f t="shared" si="55"/>
        <v>0</v>
      </c>
      <c r="O180" s="67">
        <f>O181</f>
        <v>0</v>
      </c>
      <c r="P180" s="67">
        <f>P181</f>
        <v>0</v>
      </c>
      <c r="Q180" s="98" t="str">
        <f t="shared" si="61"/>
        <v xml:space="preserve"> </v>
      </c>
    </row>
    <row r="181" spans="1:18" ht="15" hidden="1" customHeight="1" x14ac:dyDescent="0.2">
      <c r="A181" s="64" t="s">
        <v>456</v>
      </c>
      <c r="B181" s="69" t="s">
        <v>133</v>
      </c>
      <c r="C181" s="69" t="s">
        <v>141</v>
      </c>
      <c r="D181" s="69" t="s">
        <v>146</v>
      </c>
      <c r="E181" s="69" t="s">
        <v>181</v>
      </c>
      <c r="F181" s="69" t="s">
        <v>224</v>
      </c>
      <c r="G181" s="67">
        <f t="shared" si="79"/>
        <v>0</v>
      </c>
      <c r="H181" s="67">
        <f t="shared" si="79"/>
        <v>0</v>
      </c>
      <c r="I181" s="67">
        <f t="shared" si="79"/>
        <v>0</v>
      </c>
      <c r="J181" s="67">
        <f t="shared" si="79"/>
        <v>0</v>
      </c>
      <c r="K181" s="67">
        <f t="shared" si="79"/>
        <v>0</v>
      </c>
      <c r="L181" s="67">
        <f t="shared" si="79"/>
        <v>0</v>
      </c>
      <c r="M181" s="67">
        <f t="shared" si="79"/>
        <v>0</v>
      </c>
      <c r="N181" s="67">
        <f t="shared" si="55"/>
        <v>0</v>
      </c>
      <c r="O181" s="67">
        <f>O182</f>
        <v>0</v>
      </c>
      <c r="P181" s="67">
        <f>P182</f>
        <v>0</v>
      </c>
      <c r="Q181" s="98" t="str">
        <f t="shared" si="61"/>
        <v xml:space="preserve"> </v>
      </c>
    </row>
    <row r="182" spans="1:18" s="102" customFormat="1" ht="25.5" hidden="1" customHeight="1" x14ac:dyDescent="0.2">
      <c r="A182" s="95" t="s">
        <v>457</v>
      </c>
      <c r="B182" s="70" t="s">
        <v>133</v>
      </c>
      <c r="C182" s="70" t="s">
        <v>141</v>
      </c>
      <c r="D182" s="70" t="s">
        <v>146</v>
      </c>
      <c r="E182" s="70" t="s">
        <v>181</v>
      </c>
      <c r="F182" s="70" t="s">
        <v>225</v>
      </c>
      <c r="G182" s="68"/>
      <c r="H182" s="68"/>
      <c r="I182" s="68"/>
      <c r="J182" s="68"/>
      <c r="K182" s="68"/>
      <c r="L182" s="68"/>
      <c r="M182" s="68"/>
      <c r="N182" s="78">
        <f t="shared" si="55"/>
        <v>0</v>
      </c>
      <c r="O182" s="68"/>
      <c r="P182" s="68"/>
      <c r="Q182" s="98" t="str">
        <f t="shared" si="61"/>
        <v xml:space="preserve"> </v>
      </c>
    </row>
    <row r="183" spans="1:18" ht="57.75" hidden="1" customHeight="1" x14ac:dyDescent="0.2">
      <c r="A183" s="64" t="s">
        <v>469</v>
      </c>
      <c r="B183" s="69" t="s">
        <v>133</v>
      </c>
      <c r="C183" s="69" t="s">
        <v>141</v>
      </c>
      <c r="D183" s="69" t="s">
        <v>146</v>
      </c>
      <c r="E183" s="69" t="s">
        <v>465</v>
      </c>
      <c r="F183" s="69"/>
      <c r="G183" s="67">
        <f t="shared" ref="G183:M184" si="80">G184</f>
        <v>0</v>
      </c>
      <c r="H183" s="67">
        <f t="shared" si="80"/>
        <v>0</v>
      </c>
      <c r="I183" s="67">
        <f t="shared" si="80"/>
        <v>0</v>
      </c>
      <c r="J183" s="67">
        <f t="shared" si="80"/>
        <v>0</v>
      </c>
      <c r="K183" s="67">
        <f t="shared" si="80"/>
        <v>0</v>
      </c>
      <c r="L183" s="67">
        <f t="shared" si="80"/>
        <v>0</v>
      </c>
      <c r="M183" s="67">
        <f t="shared" si="80"/>
        <v>0</v>
      </c>
      <c r="N183" s="67">
        <f t="shared" si="55"/>
        <v>0</v>
      </c>
      <c r="O183" s="67">
        <f>O184</f>
        <v>0</v>
      </c>
      <c r="P183" s="67">
        <f>P184</f>
        <v>0</v>
      </c>
      <c r="Q183" s="98" t="str">
        <f t="shared" si="61"/>
        <v xml:space="preserve"> </v>
      </c>
    </row>
    <row r="184" spans="1:18" ht="23.25" hidden="1" customHeight="1" x14ac:dyDescent="0.2">
      <c r="A184" s="64" t="s">
        <v>456</v>
      </c>
      <c r="B184" s="69" t="s">
        <v>133</v>
      </c>
      <c r="C184" s="69" t="s">
        <v>141</v>
      </c>
      <c r="D184" s="69" t="s">
        <v>146</v>
      </c>
      <c r="E184" s="69" t="s">
        <v>465</v>
      </c>
      <c r="F184" s="69" t="s">
        <v>224</v>
      </c>
      <c r="G184" s="67">
        <f t="shared" si="80"/>
        <v>0</v>
      </c>
      <c r="H184" s="67">
        <f t="shared" si="80"/>
        <v>0</v>
      </c>
      <c r="I184" s="67">
        <f t="shared" si="80"/>
        <v>0</v>
      </c>
      <c r="J184" s="67">
        <f t="shared" si="80"/>
        <v>0</v>
      </c>
      <c r="K184" s="67">
        <f t="shared" si="80"/>
        <v>0</v>
      </c>
      <c r="L184" s="67">
        <f t="shared" si="80"/>
        <v>0</v>
      </c>
      <c r="M184" s="67">
        <f t="shared" si="80"/>
        <v>0</v>
      </c>
      <c r="N184" s="67">
        <f t="shared" si="55"/>
        <v>0</v>
      </c>
      <c r="O184" s="67">
        <f>O185</f>
        <v>0</v>
      </c>
      <c r="P184" s="67">
        <f>P185</f>
        <v>0</v>
      </c>
      <c r="Q184" s="98" t="str">
        <f t="shared" si="61"/>
        <v xml:space="preserve"> </v>
      </c>
    </row>
    <row r="185" spans="1:18" s="102" customFormat="1" ht="27" hidden="1" customHeight="1" x14ac:dyDescent="0.2">
      <c r="A185" s="95" t="s">
        <v>457</v>
      </c>
      <c r="B185" s="70" t="s">
        <v>133</v>
      </c>
      <c r="C185" s="70" t="s">
        <v>141</v>
      </c>
      <c r="D185" s="70" t="s">
        <v>146</v>
      </c>
      <c r="E185" s="70" t="s">
        <v>465</v>
      </c>
      <c r="F185" s="70" t="s">
        <v>225</v>
      </c>
      <c r="G185" s="68"/>
      <c r="H185" s="68"/>
      <c r="I185" s="68"/>
      <c r="J185" s="68"/>
      <c r="K185" s="68"/>
      <c r="L185" s="68"/>
      <c r="M185" s="68"/>
      <c r="N185" s="78">
        <f t="shared" si="55"/>
        <v>0</v>
      </c>
      <c r="O185" s="68"/>
      <c r="P185" s="68"/>
      <c r="Q185" s="98" t="str">
        <f t="shared" si="61"/>
        <v xml:space="preserve"> </v>
      </c>
    </row>
    <row r="186" spans="1:18" ht="51" hidden="1" x14ac:dyDescent="0.2">
      <c r="A186" s="104" t="s">
        <v>580</v>
      </c>
      <c r="B186" s="69" t="s">
        <v>133</v>
      </c>
      <c r="C186" s="69" t="s">
        <v>141</v>
      </c>
      <c r="D186" s="69" t="s">
        <v>146</v>
      </c>
      <c r="E186" s="69" t="s">
        <v>579</v>
      </c>
      <c r="F186" s="69"/>
      <c r="G186" s="67">
        <f t="shared" ref="G186:M187" si="81">G187</f>
        <v>0</v>
      </c>
      <c r="H186" s="67">
        <f t="shared" si="81"/>
        <v>0</v>
      </c>
      <c r="I186" s="67">
        <f t="shared" si="81"/>
        <v>0</v>
      </c>
      <c r="J186" s="67">
        <f t="shared" si="81"/>
        <v>0</v>
      </c>
      <c r="K186" s="67">
        <f t="shared" si="81"/>
        <v>0</v>
      </c>
      <c r="L186" s="67">
        <f t="shared" si="81"/>
        <v>0</v>
      </c>
      <c r="M186" s="67">
        <f t="shared" si="81"/>
        <v>0</v>
      </c>
      <c r="N186" s="67">
        <f>G186+H186+I186+J186+K186+L186+M186</f>
        <v>0</v>
      </c>
      <c r="O186" s="67">
        <f>O187</f>
        <v>0</v>
      </c>
      <c r="P186" s="67">
        <f>P187</f>
        <v>0</v>
      </c>
      <c r="Q186" s="98" t="str">
        <f t="shared" si="61"/>
        <v xml:space="preserve"> </v>
      </c>
    </row>
    <row r="187" spans="1:18" ht="22.5" hidden="1" customHeight="1" x14ac:dyDescent="0.2">
      <c r="A187" s="64" t="s">
        <v>456</v>
      </c>
      <c r="B187" s="69" t="s">
        <v>133</v>
      </c>
      <c r="C187" s="69" t="s">
        <v>141</v>
      </c>
      <c r="D187" s="69" t="s">
        <v>146</v>
      </c>
      <c r="E187" s="69" t="s">
        <v>579</v>
      </c>
      <c r="F187" s="69" t="s">
        <v>224</v>
      </c>
      <c r="G187" s="67">
        <f t="shared" si="81"/>
        <v>0</v>
      </c>
      <c r="H187" s="67">
        <f t="shared" si="81"/>
        <v>0</v>
      </c>
      <c r="I187" s="67">
        <f t="shared" si="81"/>
        <v>0</v>
      </c>
      <c r="J187" s="67">
        <f t="shared" si="81"/>
        <v>0</v>
      </c>
      <c r="K187" s="67">
        <f t="shared" si="81"/>
        <v>0</v>
      </c>
      <c r="L187" s="67">
        <f t="shared" si="81"/>
        <v>0</v>
      </c>
      <c r="M187" s="67">
        <f t="shared" si="81"/>
        <v>0</v>
      </c>
      <c r="N187" s="67">
        <f>G187+H187+I187+J187+K187+L187+M187</f>
        <v>0</v>
      </c>
      <c r="O187" s="67">
        <f>O188</f>
        <v>0</v>
      </c>
      <c r="P187" s="67">
        <f>P188</f>
        <v>0</v>
      </c>
      <c r="Q187" s="98" t="str">
        <f t="shared" si="61"/>
        <v xml:space="preserve"> </v>
      </c>
    </row>
    <row r="188" spans="1:18" s="102" customFormat="1" ht="28.5" hidden="1" customHeight="1" x14ac:dyDescent="0.2">
      <c r="A188" s="95" t="s">
        <v>457</v>
      </c>
      <c r="B188" s="70" t="s">
        <v>133</v>
      </c>
      <c r="C188" s="70" t="s">
        <v>141</v>
      </c>
      <c r="D188" s="70" t="s">
        <v>146</v>
      </c>
      <c r="E188" s="70" t="s">
        <v>579</v>
      </c>
      <c r="F188" s="70" t="s">
        <v>225</v>
      </c>
      <c r="G188" s="68">
        <v>0</v>
      </c>
      <c r="H188" s="68"/>
      <c r="I188" s="68">
        <v>0</v>
      </c>
      <c r="J188" s="68"/>
      <c r="K188" s="68"/>
      <c r="L188" s="68"/>
      <c r="M188" s="68"/>
      <c r="N188" s="68">
        <f>G188+H188+I188+J188+K188+L188+M188</f>
        <v>0</v>
      </c>
      <c r="O188" s="68">
        <v>0</v>
      </c>
      <c r="P188" s="68">
        <v>0</v>
      </c>
      <c r="Q188" s="98" t="str">
        <f t="shared" si="61"/>
        <v xml:space="preserve"> </v>
      </c>
      <c r="R188" s="112">
        <f>N188*0.1%/99.9%</f>
        <v>0</v>
      </c>
    </row>
    <row r="189" spans="1:18" ht="50.25" customHeight="1" x14ac:dyDescent="0.2">
      <c r="A189" s="104" t="s">
        <v>581</v>
      </c>
      <c r="B189" s="69" t="s">
        <v>133</v>
      </c>
      <c r="C189" s="69" t="s">
        <v>141</v>
      </c>
      <c r="D189" s="69" t="s">
        <v>146</v>
      </c>
      <c r="E189" s="69" t="s">
        <v>582</v>
      </c>
      <c r="F189" s="69"/>
      <c r="G189" s="67">
        <f t="shared" ref="G189:M190" si="82">G190</f>
        <v>1607.69</v>
      </c>
      <c r="H189" s="67">
        <f t="shared" si="82"/>
        <v>0</v>
      </c>
      <c r="I189" s="67">
        <f t="shared" si="82"/>
        <v>0</v>
      </c>
      <c r="J189" s="67">
        <f t="shared" si="82"/>
        <v>0</v>
      </c>
      <c r="K189" s="67">
        <f t="shared" si="82"/>
        <v>0</v>
      </c>
      <c r="L189" s="67">
        <f t="shared" si="82"/>
        <v>0</v>
      </c>
      <c r="M189" s="67">
        <f t="shared" si="82"/>
        <v>0</v>
      </c>
      <c r="N189" s="67">
        <f t="shared" si="55"/>
        <v>1607.69</v>
      </c>
      <c r="O189" s="67">
        <f>O190</f>
        <v>0</v>
      </c>
      <c r="P189" s="67">
        <f>P190</f>
        <v>0</v>
      </c>
      <c r="Q189" s="98">
        <f t="shared" si="61"/>
        <v>1</v>
      </c>
    </row>
    <row r="190" spans="1:18" ht="22.5" customHeight="1" x14ac:dyDescent="0.2">
      <c r="A190" s="64" t="s">
        <v>456</v>
      </c>
      <c r="B190" s="69" t="s">
        <v>133</v>
      </c>
      <c r="C190" s="69" t="s">
        <v>141</v>
      </c>
      <c r="D190" s="69" t="s">
        <v>146</v>
      </c>
      <c r="E190" s="69" t="s">
        <v>582</v>
      </c>
      <c r="F190" s="69" t="s">
        <v>224</v>
      </c>
      <c r="G190" s="67">
        <f t="shared" si="82"/>
        <v>1607.69</v>
      </c>
      <c r="H190" s="67">
        <f t="shared" si="82"/>
        <v>0</v>
      </c>
      <c r="I190" s="67">
        <f t="shared" si="82"/>
        <v>0</v>
      </c>
      <c r="J190" s="67">
        <f t="shared" si="82"/>
        <v>0</v>
      </c>
      <c r="K190" s="67">
        <f t="shared" si="82"/>
        <v>0</v>
      </c>
      <c r="L190" s="67">
        <f t="shared" si="82"/>
        <v>0</v>
      </c>
      <c r="M190" s="67">
        <f t="shared" si="82"/>
        <v>0</v>
      </c>
      <c r="N190" s="67">
        <f t="shared" si="55"/>
        <v>1607.69</v>
      </c>
      <c r="O190" s="67">
        <f>O191</f>
        <v>0</v>
      </c>
      <c r="P190" s="67">
        <f>P191</f>
        <v>0</v>
      </c>
      <c r="Q190" s="98">
        <f t="shared" si="61"/>
        <v>1</v>
      </c>
    </row>
    <row r="191" spans="1:18" s="102" customFormat="1" ht="32.25" customHeight="1" x14ac:dyDescent="0.2">
      <c r="A191" s="95" t="s">
        <v>457</v>
      </c>
      <c r="B191" s="70" t="s">
        <v>133</v>
      </c>
      <c r="C191" s="70" t="s">
        <v>141</v>
      </c>
      <c r="D191" s="70" t="s">
        <v>146</v>
      </c>
      <c r="E191" s="70" t="s">
        <v>582</v>
      </c>
      <c r="F191" s="70" t="s">
        <v>225</v>
      </c>
      <c r="G191" s="68">
        <f>144287.69+110922.88-110922.88-142680</f>
        <v>1607.69</v>
      </c>
      <c r="H191" s="68">
        <v>0</v>
      </c>
      <c r="I191" s="68">
        <v>0</v>
      </c>
      <c r="J191" s="68"/>
      <c r="K191" s="68"/>
      <c r="L191" s="68"/>
      <c r="M191" s="68"/>
      <c r="N191" s="68">
        <f>G191+H191+I191+J191+K191+L191+M191</f>
        <v>1607.69</v>
      </c>
      <c r="O191" s="68">
        <v>0</v>
      </c>
      <c r="P191" s="68">
        <v>0</v>
      </c>
      <c r="Q191" s="98">
        <f t="shared" si="61"/>
        <v>1</v>
      </c>
    </row>
    <row r="192" spans="1:18" ht="12.75" hidden="1" customHeight="1" x14ac:dyDescent="0.2">
      <c r="A192" s="106" t="s">
        <v>375</v>
      </c>
      <c r="B192" s="94" t="s">
        <v>133</v>
      </c>
      <c r="C192" s="94" t="s">
        <v>141</v>
      </c>
      <c r="D192" s="94" t="s">
        <v>146</v>
      </c>
      <c r="E192" s="94" t="s">
        <v>372</v>
      </c>
      <c r="F192" s="94"/>
      <c r="G192" s="66">
        <f>G195</f>
        <v>0</v>
      </c>
      <c r="H192" s="66">
        <f t="shared" ref="H192:P192" si="83">H193</f>
        <v>0</v>
      </c>
      <c r="I192" s="66">
        <f t="shared" si="83"/>
        <v>0</v>
      </c>
      <c r="J192" s="66">
        <f t="shared" si="83"/>
        <v>0</v>
      </c>
      <c r="K192" s="66">
        <f t="shared" si="83"/>
        <v>0</v>
      </c>
      <c r="L192" s="66">
        <f t="shared" si="83"/>
        <v>0</v>
      </c>
      <c r="M192" s="66">
        <f t="shared" si="83"/>
        <v>0</v>
      </c>
      <c r="N192" s="66">
        <f t="shared" si="83"/>
        <v>0</v>
      </c>
      <c r="O192" s="66">
        <f t="shared" si="83"/>
        <v>0</v>
      </c>
      <c r="P192" s="66">
        <f t="shared" si="83"/>
        <v>0</v>
      </c>
      <c r="Q192" s="98" t="str">
        <f t="shared" si="61"/>
        <v xml:space="preserve"> </v>
      </c>
    </row>
    <row r="193" spans="1:18" s="102" customFormat="1" ht="42.75" hidden="1" customHeight="1" x14ac:dyDescent="0.2">
      <c r="A193" s="104" t="s">
        <v>524</v>
      </c>
      <c r="B193" s="69" t="s">
        <v>133</v>
      </c>
      <c r="C193" s="69" t="s">
        <v>141</v>
      </c>
      <c r="D193" s="69" t="s">
        <v>146</v>
      </c>
      <c r="E193" s="69" t="s">
        <v>471</v>
      </c>
      <c r="F193" s="70"/>
      <c r="G193" s="68"/>
      <c r="H193" s="67">
        <f t="shared" ref="H193:P194" si="84">H194</f>
        <v>0</v>
      </c>
      <c r="I193" s="67">
        <f t="shared" si="84"/>
        <v>0</v>
      </c>
      <c r="J193" s="67">
        <f t="shared" si="84"/>
        <v>0</v>
      </c>
      <c r="K193" s="67">
        <f t="shared" si="84"/>
        <v>0</v>
      </c>
      <c r="L193" s="67">
        <f t="shared" si="84"/>
        <v>0</v>
      </c>
      <c r="M193" s="67">
        <f t="shared" si="84"/>
        <v>0</v>
      </c>
      <c r="N193" s="67">
        <f t="shared" si="84"/>
        <v>0</v>
      </c>
      <c r="O193" s="67">
        <f t="shared" si="84"/>
        <v>0</v>
      </c>
      <c r="P193" s="67">
        <f t="shared" si="84"/>
        <v>0</v>
      </c>
      <c r="Q193" s="98" t="str">
        <f t="shared" si="61"/>
        <v xml:space="preserve"> </v>
      </c>
    </row>
    <row r="194" spans="1:18" s="102" customFormat="1" hidden="1" x14ac:dyDescent="0.2">
      <c r="A194" s="64" t="s">
        <v>456</v>
      </c>
      <c r="B194" s="69" t="s">
        <v>133</v>
      </c>
      <c r="C194" s="69" t="s">
        <v>141</v>
      </c>
      <c r="D194" s="69" t="s">
        <v>146</v>
      </c>
      <c r="E194" s="69" t="s">
        <v>471</v>
      </c>
      <c r="F194" s="69" t="s">
        <v>224</v>
      </c>
      <c r="G194" s="68"/>
      <c r="H194" s="68">
        <f>H195</f>
        <v>0</v>
      </c>
      <c r="I194" s="67">
        <f>I195</f>
        <v>0</v>
      </c>
      <c r="J194" s="68"/>
      <c r="K194" s="68"/>
      <c r="L194" s="68"/>
      <c r="M194" s="68"/>
      <c r="N194" s="67">
        <f>G194+H194+I194+J194+K194+L194+M194</f>
        <v>0</v>
      </c>
      <c r="O194" s="67">
        <f>O195</f>
        <v>0</v>
      </c>
      <c r="P194" s="67">
        <f t="shared" si="84"/>
        <v>0</v>
      </c>
      <c r="Q194" s="98" t="str">
        <f t="shared" si="61"/>
        <v xml:space="preserve"> </v>
      </c>
    </row>
    <row r="195" spans="1:18" s="102" customFormat="1" ht="27" hidden="1" customHeight="1" x14ac:dyDescent="0.2">
      <c r="A195" s="95" t="s">
        <v>457</v>
      </c>
      <c r="B195" s="70" t="s">
        <v>133</v>
      </c>
      <c r="C195" s="70" t="s">
        <v>141</v>
      </c>
      <c r="D195" s="70" t="s">
        <v>146</v>
      </c>
      <c r="E195" s="70" t="s">
        <v>471</v>
      </c>
      <c r="F195" s="70" t="s">
        <v>225</v>
      </c>
      <c r="G195" s="68"/>
      <c r="H195" s="68">
        <v>0</v>
      </c>
      <c r="I195" s="68">
        <v>0</v>
      </c>
      <c r="J195" s="68"/>
      <c r="K195" s="68"/>
      <c r="L195" s="68"/>
      <c r="M195" s="68"/>
      <c r="N195" s="68">
        <f>G195+H195+I195+J195+K195+L195+M195</f>
        <v>0</v>
      </c>
      <c r="O195" s="68">
        <v>0</v>
      </c>
      <c r="P195" s="68">
        <f>O195</f>
        <v>0</v>
      </c>
      <c r="Q195" s="98" t="str">
        <f t="shared" si="61"/>
        <v xml:space="preserve"> </v>
      </c>
    </row>
    <row r="196" spans="1:18" x14ac:dyDescent="0.2">
      <c r="A196" s="266" t="s">
        <v>558</v>
      </c>
      <c r="B196" s="94" t="s">
        <v>133</v>
      </c>
      <c r="C196" s="94" t="s">
        <v>141</v>
      </c>
      <c r="D196" s="94" t="s">
        <v>147</v>
      </c>
      <c r="E196" s="94"/>
      <c r="F196" s="94"/>
      <c r="G196" s="66">
        <f t="shared" ref="G196:M196" si="85">G197</f>
        <v>20720720</v>
      </c>
      <c r="H196" s="66">
        <f t="shared" si="85"/>
        <v>0</v>
      </c>
      <c r="I196" s="66">
        <f t="shared" si="85"/>
        <v>0</v>
      </c>
      <c r="J196" s="66">
        <f t="shared" si="85"/>
        <v>0</v>
      </c>
      <c r="K196" s="66">
        <f t="shared" si="85"/>
        <v>0</v>
      </c>
      <c r="L196" s="66">
        <f t="shared" si="85"/>
        <v>0</v>
      </c>
      <c r="M196" s="66">
        <f t="shared" si="85"/>
        <v>0</v>
      </c>
      <c r="N196" s="66">
        <f t="shared" ref="N196:N203" si="86">G196+H196+I196+J196+K196+L196+M196</f>
        <v>20720720</v>
      </c>
      <c r="O196" s="66">
        <f>O197</f>
        <v>0</v>
      </c>
      <c r="P196" s="66">
        <f>P197</f>
        <v>0</v>
      </c>
      <c r="Q196" s="98">
        <f t="shared" si="61"/>
        <v>1</v>
      </c>
    </row>
    <row r="197" spans="1:18" ht="12.75" customHeight="1" x14ac:dyDescent="0.2">
      <c r="A197" s="106" t="s">
        <v>375</v>
      </c>
      <c r="B197" s="94" t="s">
        <v>133</v>
      </c>
      <c r="C197" s="94" t="s">
        <v>141</v>
      </c>
      <c r="D197" s="94" t="s">
        <v>147</v>
      </c>
      <c r="E197" s="94" t="s">
        <v>372</v>
      </c>
      <c r="F197" s="94"/>
      <c r="G197" s="66">
        <f t="shared" ref="G197:M197" si="87">G198+G201</f>
        <v>20720720</v>
      </c>
      <c r="H197" s="66">
        <f t="shared" si="87"/>
        <v>0</v>
      </c>
      <c r="I197" s="66">
        <f t="shared" si="87"/>
        <v>0</v>
      </c>
      <c r="J197" s="66">
        <f t="shared" si="87"/>
        <v>0</v>
      </c>
      <c r="K197" s="66">
        <f t="shared" si="87"/>
        <v>0</v>
      </c>
      <c r="L197" s="66">
        <f t="shared" si="87"/>
        <v>0</v>
      </c>
      <c r="M197" s="66">
        <f t="shared" si="87"/>
        <v>0</v>
      </c>
      <c r="N197" s="66">
        <f t="shared" si="86"/>
        <v>20720720</v>
      </c>
      <c r="O197" s="66">
        <f>O198+O201</f>
        <v>0</v>
      </c>
      <c r="P197" s="66">
        <f>P198+P201</f>
        <v>0</v>
      </c>
      <c r="Q197" s="98">
        <f t="shared" si="61"/>
        <v>1</v>
      </c>
    </row>
    <row r="198" spans="1:18" ht="51" x14ac:dyDescent="0.2">
      <c r="A198" s="104" t="s">
        <v>593</v>
      </c>
      <c r="B198" s="69" t="s">
        <v>133</v>
      </c>
      <c r="C198" s="69" t="s">
        <v>141</v>
      </c>
      <c r="D198" s="69" t="s">
        <v>147</v>
      </c>
      <c r="E198" s="69" t="s">
        <v>592</v>
      </c>
      <c r="F198" s="69"/>
      <c r="G198" s="67">
        <f t="shared" ref="G198:M199" si="88">G199</f>
        <v>20700000</v>
      </c>
      <c r="H198" s="67">
        <f t="shared" si="88"/>
        <v>0</v>
      </c>
      <c r="I198" s="67">
        <f t="shared" si="88"/>
        <v>0</v>
      </c>
      <c r="J198" s="67">
        <f t="shared" si="88"/>
        <v>0</v>
      </c>
      <c r="K198" s="67">
        <f t="shared" si="88"/>
        <v>0</v>
      </c>
      <c r="L198" s="67">
        <f t="shared" si="88"/>
        <v>0</v>
      </c>
      <c r="M198" s="67">
        <f t="shared" si="88"/>
        <v>0</v>
      </c>
      <c r="N198" s="67">
        <f t="shared" si="86"/>
        <v>20700000</v>
      </c>
      <c r="O198" s="67">
        <f>O199</f>
        <v>0</v>
      </c>
      <c r="P198" s="67">
        <f>P199</f>
        <v>0</v>
      </c>
      <c r="Q198" s="98">
        <f t="shared" si="61"/>
        <v>1</v>
      </c>
    </row>
    <row r="199" spans="1:18" ht="12.75" customHeight="1" x14ac:dyDescent="0.2">
      <c r="A199" s="64" t="s">
        <v>456</v>
      </c>
      <c r="B199" s="69" t="s">
        <v>133</v>
      </c>
      <c r="C199" s="69" t="s">
        <v>141</v>
      </c>
      <c r="D199" s="69" t="s">
        <v>147</v>
      </c>
      <c r="E199" s="69" t="s">
        <v>592</v>
      </c>
      <c r="F199" s="69" t="s">
        <v>224</v>
      </c>
      <c r="G199" s="67">
        <f t="shared" si="88"/>
        <v>20700000</v>
      </c>
      <c r="H199" s="67">
        <f t="shared" si="88"/>
        <v>0</v>
      </c>
      <c r="I199" s="67">
        <f t="shared" si="88"/>
        <v>0</v>
      </c>
      <c r="J199" s="67">
        <f t="shared" si="88"/>
        <v>0</v>
      </c>
      <c r="K199" s="67">
        <f t="shared" si="88"/>
        <v>0</v>
      </c>
      <c r="L199" s="67">
        <f t="shared" si="88"/>
        <v>0</v>
      </c>
      <c r="M199" s="67">
        <f t="shared" si="88"/>
        <v>0</v>
      </c>
      <c r="N199" s="67">
        <f t="shared" si="86"/>
        <v>20700000</v>
      </c>
      <c r="O199" s="67">
        <f>O200</f>
        <v>0</v>
      </c>
      <c r="P199" s="67">
        <f>P200</f>
        <v>0</v>
      </c>
      <c r="Q199" s="98">
        <f t="shared" si="61"/>
        <v>1</v>
      </c>
    </row>
    <row r="200" spans="1:18" s="102" customFormat="1" ht="15.75" customHeight="1" x14ac:dyDescent="0.2">
      <c r="A200" s="95" t="s">
        <v>457</v>
      </c>
      <c r="B200" s="70" t="s">
        <v>133</v>
      </c>
      <c r="C200" s="70" t="s">
        <v>141</v>
      </c>
      <c r="D200" s="70" t="s">
        <v>147</v>
      </c>
      <c r="E200" s="70" t="s">
        <v>592</v>
      </c>
      <c r="F200" s="70" t="s">
        <v>225</v>
      </c>
      <c r="G200" s="68">
        <v>20700000</v>
      </c>
      <c r="H200" s="68">
        <v>0</v>
      </c>
      <c r="I200" s="68"/>
      <c r="J200" s="68"/>
      <c r="K200" s="68"/>
      <c r="L200" s="68"/>
      <c r="M200" s="68"/>
      <c r="N200" s="68">
        <f t="shared" si="86"/>
        <v>20700000</v>
      </c>
      <c r="O200" s="68">
        <v>0</v>
      </c>
      <c r="P200" s="68">
        <v>0</v>
      </c>
      <c r="Q200" s="98">
        <f t="shared" si="61"/>
        <v>1</v>
      </c>
      <c r="R200" s="102">
        <f>G200*0.1%/99.9%</f>
        <v>20720.720720720699</v>
      </c>
    </row>
    <row r="201" spans="1:18" ht="51" x14ac:dyDescent="0.2">
      <c r="A201" s="104" t="s">
        <v>659</v>
      </c>
      <c r="B201" s="69" t="s">
        <v>133</v>
      </c>
      <c r="C201" s="69" t="s">
        <v>141</v>
      </c>
      <c r="D201" s="69" t="s">
        <v>147</v>
      </c>
      <c r="E201" s="69" t="s">
        <v>592</v>
      </c>
      <c r="F201" s="69"/>
      <c r="G201" s="67">
        <f t="shared" ref="G201:M202" si="89">G202</f>
        <v>20720</v>
      </c>
      <c r="H201" s="67">
        <f t="shared" si="89"/>
        <v>0</v>
      </c>
      <c r="I201" s="67">
        <f t="shared" si="89"/>
        <v>0</v>
      </c>
      <c r="J201" s="67">
        <f t="shared" si="89"/>
        <v>0</v>
      </c>
      <c r="K201" s="67">
        <f t="shared" si="89"/>
        <v>0</v>
      </c>
      <c r="L201" s="67">
        <f t="shared" si="89"/>
        <v>0</v>
      </c>
      <c r="M201" s="67">
        <f t="shared" si="89"/>
        <v>0</v>
      </c>
      <c r="N201" s="67">
        <f t="shared" si="86"/>
        <v>20720</v>
      </c>
      <c r="O201" s="67">
        <f>O202</f>
        <v>0</v>
      </c>
      <c r="P201" s="67">
        <f>P202</f>
        <v>0</v>
      </c>
      <c r="Q201" s="98">
        <f t="shared" si="61"/>
        <v>1</v>
      </c>
    </row>
    <row r="202" spans="1:18" ht="12.75" customHeight="1" x14ac:dyDescent="0.2">
      <c r="A202" s="64" t="s">
        <v>456</v>
      </c>
      <c r="B202" s="69" t="s">
        <v>133</v>
      </c>
      <c r="C202" s="69" t="s">
        <v>141</v>
      </c>
      <c r="D202" s="69" t="s">
        <v>147</v>
      </c>
      <c r="E202" s="69" t="s">
        <v>592</v>
      </c>
      <c r="F202" s="69" t="s">
        <v>224</v>
      </c>
      <c r="G202" s="67">
        <f t="shared" si="89"/>
        <v>20720</v>
      </c>
      <c r="H202" s="67">
        <f t="shared" si="89"/>
        <v>0</v>
      </c>
      <c r="I202" s="67">
        <f t="shared" si="89"/>
        <v>0</v>
      </c>
      <c r="J202" s="67">
        <f t="shared" si="89"/>
        <v>0</v>
      </c>
      <c r="K202" s="67">
        <f t="shared" si="89"/>
        <v>0</v>
      </c>
      <c r="L202" s="67">
        <f t="shared" si="89"/>
        <v>0</v>
      </c>
      <c r="M202" s="67">
        <f t="shared" si="89"/>
        <v>0</v>
      </c>
      <c r="N202" s="67">
        <f t="shared" si="86"/>
        <v>20720</v>
      </c>
      <c r="O202" s="67">
        <f>O203</f>
        <v>0</v>
      </c>
      <c r="P202" s="67">
        <f>P203</f>
        <v>0</v>
      </c>
      <c r="Q202" s="98">
        <f t="shared" si="61"/>
        <v>1</v>
      </c>
    </row>
    <row r="203" spans="1:18" s="102" customFormat="1" ht="15" customHeight="1" x14ac:dyDescent="0.2">
      <c r="A203" s="95" t="s">
        <v>457</v>
      </c>
      <c r="B203" s="70" t="s">
        <v>133</v>
      </c>
      <c r="C203" s="70" t="s">
        <v>141</v>
      </c>
      <c r="D203" s="70" t="s">
        <v>147</v>
      </c>
      <c r="E203" s="70" t="s">
        <v>592</v>
      </c>
      <c r="F203" s="70" t="s">
        <v>225</v>
      </c>
      <c r="G203" s="68">
        <v>20720</v>
      </c>
      <c r="H203" s="68">
        <v>0</v>
      </c>
      <c r="I203" s="68"/>
      <c r="J203" s="68"/>
      <c r="K203" s="68"/>
      <c r="L203" s="68"/>
      <c r="M203" s="68"/>
      <c r="N203" s="68">
        <f t="shared" si="86"/>
        <v>20720</v>
      </c>
      <c r="O203" s="68">
        <v>0</v>
      </c>
      <c r="P203" s="68">
        <v>0</v>
      </c>
      <c r="Q203" s="98">
        <f t="shared" ref="Q203:Q266" si="90">IF(SUM(N203:P203)&gt;0,1," ")</f>
        <v>1</v>
      </c>
    </row>
    <row r="204" spans="1:18" ht="15" customHeight="1" x14ac:dyDescent="0.2">
      <c r="A204" s="93" t="s">
        <v>18</v>
      </c>
      <c r="B204" s="94" t="s">
        <v>133</v>
      </c>
      <c r="C204" s="94" t="s">
        <v>141</v>
      </c>
      <c r="D204" s="94" t="s">
        <v>149</v>
      </c>
      <c r="E204" s="94"/>
      <c r="F204" s="94"/>
      <c r="G204" s="66">
        <f>G205+G214+G218</f>
        <v>11366951.08</v>
      </c>
      <c r="H204" s="66">
        <f t="shared" ref="H204:N204" si="91">H205+H214+H218</f>
        <v>0</v>
      </c>
      <c r="I204" s="66">
        <f t="shared" si="91"/>
        <v>0</v>
      </c>
      <c r="J204" s="66">
        <f t="shared" si="91"/>
        <v>0</v>
      </c>
      <c r="K204" s="66">
        <f t="shared" si="91"/>
        <v>0</v>
      </c>
      <c r="L204" s="66">
        <f t="shared" si="91"/>
        <v>0</v>
      </c>
      <c r="M204" s="66">
        <f t="shared" si="91"/>
        <v>0</v>
      </c>
      <c r="N204" s="66">
        <f t="shared" si="91"/>
        <v>11366951.08</v>
      </c>
      <c r="O204" s="66">
        <f>O205+O214</f>
        <v>8259847.0800000001</v>
      </c>
      <c r="P204" s="66">
        <f>P205+P214</f>
        <v>8259847.0800000001</v>
      </c>
      <c r="Q204" s="98">
        <f t="shared" si="90"/>
        <v>1</v>
      </c>
    </row>
    <row r="205" spans="1:18" ht="25.5" customHeight="1" x14ac:dyDescent="0.2">
      <c r="A205" s="93" t="s">
        <v>118</v>
      </c>
      <c r="B205" s="94" t="s">
        <v>133</v>
      </c>
      <c r="C205" s="94" t="s">
        <v>141</v>
      </c>
      <c r="D205" s="94" t="s">
        <v>149</v>
      </c>
      <c r="E205" s="94" t="s">
        <v>178</v>
      </c>
      <c r="F205" s="94"/>
      <c r="G205" s="66">
        <f>G206+G210</f>
        <v>10856683.199999999</v>
      </c>
      <c r="H205" s="66">
        <f t="shared" ref="H205:M205" si="92">H206+H210</f>
        <v>0</v>
      </c>
      <c r="I205" s="66">
        <f t="shared" si="92"/>
        <v>0</v>
      </c>
      <c r="J205" s="66">
        <f t="shared" si="92"/>
        <v>0</v>
      </c>
      <c r="K205" s="66">
        <f t="shared" si="92"/>
        <v>0</v>
      </c>
      <c r="L205" s="66">
        <f t="shared" si="92"/>
        <v>0</v>
      </c>
      <c r="M205" s="66">
        <f t="shared" si="92"/>
        <v>0</v>
      </c>
      <c r="N205" s="66">
        <f>G205+H205+I205+J205+K205+L205+M205</f>
        <v>10856683.199999999</v>
      </c>
      <c r="O205" s="66">
        <f>O206+O210</f>
        <v>7749579.2000000002</v>
      </c>
      <c r="P205" s="66">
        <f>P206+P210</f>
        <v>7749579.2000000002</v>
      </c>
      <c r="Q205" s="98">
        <f t="shared" si="90"/>
        <v>1</v>
      </c>
    </row>
    <row r="206" spans="1:18" ht="25.5" customHeight="1" x14ac:dyDescent="0.2">
      <c r="A206" s="93" t="s">
        <v>126</v>
      </c>
      <c r="B206" s="94" t="s">
        <v>133</v>
      </c>
      <c r="C206" s="94" t="s">
        <v>141</v>
      </c>
      <c r="D206" s="94" t="s">
        <v>149</v>
      </c>
      <c r="E206" s="94" t="s">
        <v>179</v>
      </c>
      <c r="F206" s="94"/>
      <c r="G206" s="66">
        <f>G207</f>
        <v>4021704</v>
      </c>
      <c r="H206" s="66">
        <f t="shared" ref="G206:M208" si="93">H207</f>
        <v>0</v>
      </c>
      <c r="I206" s="66">
        <f t="shared" si="93"/>
        <v>0</v>
      </c>
      <c r="J206" s="66">
        <f t="shared" si="93"/>
        <v>0</v>
      </c>
      <c r="K206" s="66">
        <f t="shared" si="93"/>
        <v>0</v>
      </c>
      <c r="L206" s="66">
        <f t="shared" si="93"/>
        <v>0</v>
      </c>
      <c r="M206" s="66">
        <f t="shared" si="93"/>
        <v>0</v>
      </c>
      <c r="N206" s="66">
        <f>G206+H206+I206+J206+K206+L206+M206</f>
        <v>4021704</v>
      </c>
      <c r="O206" s="66">
        <f t="shared" ref="O206:P208" si="94">O207</f>
        <v>914600</v>
      </c>
      <c r="P206" s="66">
        <f t="shared" si="94"/>
        <v>914600</v>
      </c>
      <c r="Q206" s="98">
        <f t="shared" si="90"/>
        <v>1</v>
      </c>
    </row>
    <row r="207" spans="1:18" ht="40.5" customHeight="1" x14ac:dyDescent="0.2">
      <c r="A207" s="64" t="s">
        <v>565</v>
      </c>
      <c r="B207" s="69" t="s">
        <v>133</v>
      </c>
      <c r="C207" s="69" t="s">
        <v>141</v>
      </c>
      <c r="D207" s="69" t="s">
        <v>149</v>
      </c>
      <c r="E207" s="69" t="s">
        <v>180</v>
      </c>
      <c r="F207" s="69"/>
      <c r="G207" s="67">
        <f t="shared" si="93"/>
        <v>4021704</v>
      </c>
      <c r="H207" s="67">
        <f t="shared" si="93"/>
        <v>0</v>
      </c>
      <c r="I207" s="67">
        <f t="shared" si="93"/>
        <v>0</v>
      </c>
      <c r="J207" s="67">
        <f t="shared" si="93"/>
        <v>0</v>
      </c>
      <c r="K207" s="67">
        <f t="shared" si="93"/>
        <v>0</v>
      </c>
      <c r="L207" s="67">
        <f t="shared" si="93"/>
        <v>0</v>
      </c>
      <c r="M207" s="67">
        <f t="shared" si="93"/>
        <v>0</v>
      </c>
      <c r="N207" s="67">
        <f t="shared" si="55"/>
        <v>4021704</v>
      </c>
      <c r="O207" s="67">
        <f t="shared" si="94"/>
        <v>914600</v>
      </c>
      <c r="P207" s="67">
        <f t="shared" si="94"/>
        <v>914600</v>
      </c>
      <c r="Q207" s="98">
        <f t="shared" si="90"/>
        <v>1</v>
      </c>
    </row>
    <row r="208" spans="1:18" ht="12.75" customHeight="1" x14ac:dyDescent="0.2">
      <c r="A208" s="64" t="s">
        <v>63</v>
      </c>
      <c r="B208" s="69" t="s">
        <v>133</v>
      </c>
      <c r="C208" s="69" t="s">
        <v>141</v>
      </c>
      <c r="D208" s="69" t="s">
        <v>149</v>
      </c>
      <c r="E208" s="69" t="s">
        <v>180</v>
      </c>
      <c r="F208" s="69" t="s">
        <v>227</v>
      </c>
      <c r="G208" s="67">
        <f t="shared" si="93"/>
        <v>4021704</v>
      </c>
      <c r="H208" s="67">
        <f t="shared" si="93"/>
        <v>0</v>
      </c>
      <c r="I208" s="67">
        <f t="shared" si="93"/>
        <v>0</v>
      </c>
      <c r="J208" s="67">
        <f t="shared" si="93"/>
        <v>0</v>
      </c>
      <c r="K208" s="67">
        <f t="shared" si="93"/>
        <v>0</v>
      </c>
      <c r="L208" s="67">
        <f t="shared" si="93"/>
        <v>0</v>
      </c>
      <c r="M208" s="67">
        <f t="shared" si="93"/>
        <v>0</v>
      </c>
      <c r="N208" s="67">
        <f t="shared" si="55"/>
        <v>4021704</v>
      </c>
      <c r="O208" s="67">
        <f t="shared" si="94"/>
        <v>914600</v>
      </c>
      <c r="P208" s="67">
        <f t="shared" si="94"/>
        <v>914600</v>
      </c>
      <c r="Q208" s="98">
        <f t="shared" si="90"/>
        <v>1</v>
      </c>
    </row>
    <row r="209" spans="1:17" s="102" customFormat="1" ht="27.75" customHeight="1" x14ac:dyDescent="0.2">
      <c r="A209" s="95" t="s">
        <v>70</v>
      </c>
      <c r="B209" s="70" t="s">
        <v>133</v>
      </c>
      <c r="C209" s="70" t="s">
        <v>141</v>
      </c>
      <c r="D209" s="70" t="s">
        <v>149</v>
      </c>
      <c r="E209" s="70" t="s">
        <v>180</v>
      </c>
      <c r="F209" s="70" t="s">
        <v>228</v>
      </c>
      <c r="G209" s="68">
        <v>4021704</v>
      </c>
      <c r="H209" s="68">
        <v>0</v>
      </c>
      <c r="I209" s="68"/>
      <c r="J209" s="68"/>
      <c r="K209" s="68"/>
      <c r="L209" s="68"/>
      <c r="M209" s="68"/>
      <c r="N209" s="68">
        <f t="shared" si="55"/>
        <v>4021704</v>
      </c>
      <c r="O209" s="68">
        <v>914600</v>
      </c>
      <c r="P209" s="68">
        <v>914600</v>
      </c>
      <c r="Q209" s="98">
        <f t="shared" si="90"/>
        <v>1</v>
      </c>
    </row>
    <row r="210" spans="1:17" ht="12.75" customHeight="1" x14ac:dyDescent="0.2">
      <c r="A210" s="93" t="s">
        <v>127</v>
      </c>
      <c r="B210" s="94" t="s">
        <v>133</v>
      </c>
      <c r="C210" s="94" t="s">
        <v>141</v>
      </c>
      <c r="D210" s="94" t="s">
        <v>149</v>
      </c>
      <c r="E210" s="94" t="s">
        <v>182</v>
      </c>
      <c r="F210" s="94"/>
      <c r="G210" s="66">
        <f t="shared" ref="G210:M212" si="95">G211</f>
        <v>6834979.2000000002</v>
      </c>
      <c r="H210" s="66">
        <f t="shared" si="95"/>
        <v>0</v>
      </c>
      <c r="I210" s="66">
        <f t="shared" si="95"/>
        <v>0</v>
      </c>
      <c r="J210" s="66">
        <f t="shared" si="95"/>
        <v>0</v>
      </c>
      <c r="K210" s="66">
        <f t="shared" si="95"/>
        <v>0</v>
      </c>
      <c r="L210" s="66">
        <f t="shared" si="95"/>
        <v>0</v>
      </c>
      <c r="M210" s="66">
        <f t="shared" si="95"/>
        <v>0</v>
      </c>
      <c r="N210" s="66">
        <f>G210+H210+I210+J210+K210+L210+M210</f>
        <v>6834979.2000000002</v>
      </c>
      <c r="O210" s="66">
        <f t="shared" ref="O210:P212" si="96">O211</f>
        <v>6834979.2000000002</v>
      </c>
      <c r="P210" s="66">
        <f t="shared" si="96"/>
        <v>6834979.2000000002</v>
      </c>
      <c r="Q210" s="98">
        <f t="shared" si="90"/>
        <v>1</v>
      </c>
    </row>
    <row r="211" spans="1:17" ht="12.75" customHeight="1" x14ac:dyDescent="0.2">
      <c r="A211" s="64" t="s">
        <v>19</v>
      </c>
      <c r="B211" s="69" t="s">
        <v>133</v>
      </c>
      <c r="C211" s="69" t="s">
        <v>141</v>
      </c>
      <c r="D211" s="69" t="s">
        <v>149</v>
      </c>
      <c r="E211" s="69" t="s">
        <v>183</v>
      </c>
      <c r="F211" s="69"/>
      <c r="G211" s="67">
        <f t="shared" si="95"/>
        <v>6834979.2000000002</v>
      </c>
      <c r="H211" s="67">
        <f t="shared" si="95"/>
        <v>0</v>
      </c>
      <c r="I211" s="67">
        <f t="shared" si="95"/>
        <v>0</v>
      </c>
      <c r="J211" s="67">
        <f t="shared" si="95"/>
        <v>0</v>
      </c>
      <c r="K211" s="67">
        <f t="shared" si="95"/>
        <v>0</v>
      </c>
      <c r="L211" s="67">
        <f t="shared" si="95"/>
        <v>0</v>
      </c>
      <c r="M211" s="67">
        <f t="shared" si="95"/>
        <v>0</v>
      </c>
      <c r="N211" s="67">
        <f t="shared" si="55"/>
        <v>6834979.2000000002</v>
      </c>
      <c r="O211" s="67">
        <f t="shared" si="96"/>
        <v>6834979.2000000002</v>
      </c>
      <c r="P211" s="67">
        <f t="shared" si="96"/>
        <v>6834979.2000000002</v>
      </c>
      <c r="Q211" s="98">
        <f t="shared" si="90"/>
        <v>1</v>
      </c>
    </row>
    <row r="212" spans="1:17" ht="12.75" customHeight="1" x14ac:dyDescent="0.2">
      <c r="A212" s="64" t="s">
        <v>63</v>
      </c>
      <c r="B212" s="69" t="s">
        <v>133</v>
      </c>
      <c r="C212" s="69" t="s">
        <v>141</v>
      </c>
      <c r="D212" s="69" t="s">
        <v>149</v>
      </c>
      <c r="E212" s="69" t="s">
        <v>183</v>
      </c>
      <c r="F212" s="69" t="s">
        <v>227</v>
      </c>
      <c r="G212" s="67">
        <f t="shared" si="95"/>
        <v>6834979.2000000002</v>
      </c>
      <c r="H212" s="67">
        <f t="shared" si="95"/>
        <v>0</v>
      </c>
      <c r="I212" s="67">
        <f t="shared" si="95"/>
        <v>0</v>
      </c>
      <c r="J212" s="67">
        <f t="shared" si="95"/>
        <v>0</v>
      </c>
      <c r="K212" s="67">
        <f t="shared" si="95"/>
        <v>0</v>
      </c>
      <c r="L212" s="67">
        <f t="shared" si="95"/>
        <v>0</v>
      </c>
      <c r="M212" s="67">
        <f t="shared" si="95"/>
        <v>0</v>
      </c>
      <c r="N212" s="67">
        <f t="shared" si="55"/>
        <v>6834979.2000000002</v>
      </c>
      <c r="O212" s="67">
        <f t="shared" si="96"/>
        <v>6834979.2000000002</v>
      </c>
      <c r="P212" s="67">
        <f t="shared" si="96"/>
        <v>6834979.2000000002</v>
      </c>
      <c r="Q212" s="98">
        <f t="shared" si="90"/>
        <v>1</v>
      </c>
    </row>
    <row r="213" spans="1:17" s="102" customFormat="1" ht="25.5" customHeight="1" x14ac:dyDescent="0.2">
      <c r="A213" s="95" t="s">
        <v>70</v>
      </c>
      <c r="B213" s="70" t="s">
        <v>133</v>
      </c>
      <c r="C213" s="70" t="s">
        <v>141</v>
      </c>
      <c r="D213" s="70" t="s">
        <v>149</v>
      </c>
      <c r="E213" s="70" t="s">
        <v>183</v>
      </c>
      <c r="F213" s="70" t="s">
        <v>228</v>
      </c>
      <c r="G213" s="68">
        <v>6834979.2000000002</v>
      </c>
      <c r="H213" s="68">
        <v>0</v>
      </c>
      <c r="I213" s="68"/>
      <c r="J213" s="68">
        <v>0</v>
      </c>
      <c r="K213" s="68"/>
      <c r="L213" s="68"/>
      <c r="M213" s="68"/>
      <c r="N213" s="68">
        <f>G213+H213+I213+J213+K213+L213+M213</f>
        <v>6834979.2000000002</v>
      </c>
      <c r="O213" s="68">
        <f>G213</f>
        <v>6834979.2000000002</v>
      </c>
      <c r="P213" s="68">
        <f>O213</f>
        <v>6834979.2000000002</v>
      </c>
      <c r="Q213" s="98">
        <f t="shared" si="90"/>
        <v>1</v>
      </c>
    </row>
    <row r="214" spans="1:17" ht="38.25" customHeight="1" x14ac:dyDescent="0.2">
      <c r="A214" s="93" t="s">
        <v>374</v>
      </c>
      <c r="B214" s="94" t="s">
        <v>133</v>
      </c>
      <c r="C214" s="94" t="s">
        <v>141</v>
      </c>
      <c r="D214" s="94" t="s">
        <v>149</v>
      </c>
      <c r="E214" s="94" t="s">
        <v>373</v>
      </c>
      <c r="F214" s="94"/>
      <c r="G214" s="66">
        <f>G215</f>
        <v>510267.88</v>
      </c>
      <c r="H214" s="66">
        <f t="shared" ref="H214:P214" si="97">H215</f>
        <v>0</v>
      </c>
      <c r="I214" s="66">
        <f t="shared" si="97"/>
        <v>0</v>
      </c>
      <c r="J214" s="66">
        <f t="shared" si="97"/>
        <v>0</v>
      </c>
      <c r="K214" s="66">
        <f t="shared" si="97"/>
        <v>0</v>
      </c>
      <c r="L214" s="66">
        <f t="shared" si="97"/>
        <v>0</v>
      </c>
      <c r="M214" s="66">
        <f t="shared" si="97"/>
        <v>0</v>
      </c>
      <c r="N214" s="66">
        <f t="shared" si="97"/>
        <v>510267.88</v>
      </c>
      <c r="O214" s="66">
        <f t="shared" si="97"/>
        <v>510267.88</v>
      </c>
      <c r="P214" s="66">
        <f t="shared" si="97"/>
        <v>510267.88</v>
      </c>
      <c r="Q214" s="98">
        <f t="shared" si="90"/>
        <v>1</v>
      </c>
    </row>
    <row r="215" spans="1:17" ht="67.5" customHeight="1" x14ac:dyDescent="0.2">
      <c r="A215" s="103" t="s">
        <v>368</v>
      </c>
      <c r="B215" s="69" t="s">
        <v>133</v>
      </c>
      <c r="C215" s="69" t="s">
        <v>141</v>
      </c>
      <c r="D215" s="69" t="s">
        <v>149</v>
      </c>
      <c r="E215" s="69" t="s">
        <v>184</v>
      </c>
      <c r="F215" s="69"/>
      <c r="G215" s="67">
        <f t="shared" ref="G215:M216" si="98">G216</f>
        <v>510267.88</v>
      </c>
      <c r="H215" s="67">
        <f t="shared" si="98"/>
        <v>0</v>
      </c>
      <c r="I215" s="67">
        <f t="shared" si="98"/>
        <v>0</v>
      </c>
      <c r="J215" s="67">
        <f t="shared" si="98"/>
        <v>0</v>
      </c>
      <c r="K215" s="67">
        <f t="shared" si="98"/>
        <v>0</v>
      </c>
      <c r="L215" s="67">
        <f t="shared" si="98"/>
        <v>0</v>
      </c>
      <c r="M215" s="67">
        <f t="shared" si="98"/>
        <v>0</v>
      </c>
      <c r="N215" s="67">
        <f t="shared" si="55"/>
        <v>510267.88</v>
      </c>
      <c r="O215" s="67">
        <f>O216</f>
        <v>510267.88</v>
      </c>
      <c r="P215" s="67">
        <f>P216</f>
        <v>510267.88</v>
      </c>
      <c r="Q215" s="98">
        <f t="shared" si="90"/>
        <v>1</v>
      </c>
    </row>
    <row r="216" spans="1:17" ht="39" customHeight="1" x14ac:dyDescent="0.2">
      <c r="A216" s="64" t="s">
        <v>58</v>
      </c>
      <c r="B216" s="69" t="s">
        <v>133</v>
      </c>
      <c r="C216" s="69" t="s">
        <v>141</v>
      </c>
      <c r="D216" s="69" t="s">
        <v>149</v>
      </c>
      <c r="E216" s="69" t="s">
        <v>184</v>
      </c>
      <c r="F216" s="69" t="s">
        <v>221</v>
      </c>
      <c r="G216" s="67">
        <f t="shared" si="98"/>
        <v>510267.88</v>
      </c>
      <c r="H216" s="67">
        <f t="shared" si="98"/>
        <v>0</v>
      </c>
      <c r="I216" s="67">
        <f t="shared" si="98"/>
        <v>0</v>
      </c>
      <c r="J216" s="67">
        <f t="shared" si="98"/>
        <v>0</v>
      </c>
      <c r="K216" s="67">
        <f t="shared" si="98"/>
        <v>0</v>
      </c>
      <c r="L216" s="67">
        <f t="shared" si="98"/>
        <v>0</v>
      </c>
      <c r="M216" s="67">
        <f t="shared" si="98"/>
        <v>0</v>
      </c>
      <c r="N216" s="67">
        <f t="shared" si="55"/>
        <v>510267.88</v>
      </c>
      <c r="O216" s="67">
        <f>O217</f>
        <v>510267.88</v>
      </c>
      <c r="P216" s="67">
        <f>P217</f>
        <v>510267.88</v>
      </c>
      <c r="Q216" s="98">
        <f t="shared" si="90"/>
        <v>1</v>
      </c>
    </row>
    <row r="217" spans="1:17" s="102" customFormat="1" ht="12.75" customHeight="1" x14ac:dyDescent="0.2">
      <c r="A217" s="95" t="s">
        <v>59</v>
      </c>
      <c r="B217" s="70" t="s">
        <v>133</v>
      </c>
      <c r="C217" s="70" t="s">
        <v>141</v>
      </c>
      <c r="D217" s="70" t="s">
        <v>149</v>
      </c>
      <c r="E217" s="70" t="s">
        <v>184</v>
      </c>
      <c r="F217" s="70" t="s">
        <v>222</v>
      </c>
      <c r="G217" s="68">
        <v>510267.88</v>
      </c>
      <c r="H217" s="68"/>
      <c r="I217" s="68"/>
      <c r="J217" s="68"/>
      <c r="K217" s="68"/>
      <c r="L217" s="68"/>
      <c r="M217" s="68"/>
      <c r="N217" s="68">
        <f t="shared" si="55"/>
        <v>510267.88</v>
      </c>
      <c r="O217" s="68">
        <f>G217</f>
        <v>510267.88</v>
      </c>
      <c r="P217" s="68">
        <f>O217</f>
        <v>510267.88</v>
      </c>
      <c r="Q217" s="98">
        <f t="shared" si="90"/>
        <v>1</v>
      </c>
    </row>
    <row r="218" spans="1:17" s="102" customFormat="1" ht="12.75" hidden="1" customHeight="1" x14ac:dyDescent="0.2">
      <c r="A218" s="106" t="s">
        <v>375</v>
      </c>
      <c r="B218" s="94" t="s">
        <v>133</v>
      </c>
      <c r="C218" s="94" t="s">
        <v>141</v>
      </c>
      <c r="D218" s="94"/>
      <c r="E218" s="94" t="s">
        <v>372</v>
      </c>
      <c r="F218" s="94"/>
      <c r="G218" s="66">
        <f>G219</f>
        <v>0</v>
      </c>
      <c r="H218" s="66">
        <f t="shared" ref="H218:P218" si="99">H219</f>
        <v>0</v>
      </c>
      <c r="I218" s="66">
        <f t="shared" si="99"/>
        <v>0</v>
      </c>
      <c r="J218" s="66">
        <f t="shared" si="99"/>
        <v>0</v>
      </c>
      <c r="K218" s="66">
        <f t="shared" si="99"/>
        <v>0</v>
      </c>
      <c r="L218" s="66">
        <f t="shared" si="99"/>
        <v>0</v>
      </c>
      <c r="M218" s="66">
        <f t="shared" si="99"/>
        <v>0</v>
      </c>
      <c r="N218" s="66">
        <f t="shared" si="99"/>
        <v>0</v>
      </c>
      <c r="O218" s="66">
        <f t="shared" si="99"/>
        <v>0</v>
      </c>
      <c r="P218" s="66">
        <f t="shared" si="99"/>
        <v>0</v>
      </c>
      <c r="Q218" s="98" t="str">
        <f t="shared" si="90"/>
        <v xml:space="preserve"> </v>
      </c>
    </row>
    <row r="219" spans="1:17" ht="38.25" hidden="1" customHeight="1" x14ac:dyDescent="0.2">
      <c r="A219" s="104" t="s">
        <v>636</v>
      </c>
      <c r="B219" s="69" t="s">
        <v>133</v>
      </c>
      <c r="C219" s="69" t="s">
        <v>141</v>
      </c>
      <c r="D219" s="69" t="s">
        <v>149</v>
      </c>
      <c r="E219" s="94" t="s">
        <v>415</v>
      </c>
      <c r="F219" s="69"/>
      <c r="G219" s="67">
        <f t="shared" ref="G219:M220" si="100">G220</f>
        <v>0</v>
      </c>
      <c r="H219" s="67">
        <f t="shared" si="100"/>
        <v>0</v>
      </c>
      <c r="I219" s="67">
        <f t="shared" si="100"/>
        <v>0</v>
      </c>
      <c r="J219" s="67">
        <f t="shared" si="100"/>
        <v>0</v>
      </c>
      <c r="K219" s="67">
        <f t="shared" si="100"/>
        <v>0</v>
      </c>
      <c r="L219" s="67">
        <f t="shared" si="100"/>
        <v>0</v>
      </c>
      <c r="M219" s="67">
        <f t="shared" si="100"/>
        <v>0</v>
      </c>
      <c r="N219" s="67">
        <f t="shared" si="55"/>
        <v>0</v>
      </c>
      <c r="O219" s="67">
        <f>O220</f>
        <v>0</v>
      </c>
      <c r="P219" s="67">
        <f>P220</f>
        <v>0</v>
      </c>
      <c r="Q219" s="98" t="str">
        <f t="shared" si="90"/>
        <v xml:space="preserve"> </v>
      </c>
    </row>
    <row r="220" spans="1:17" ht="12.75" hidden="1" customHeight="1" x14ac:dyDescent="0.2">
      <c r="A220" s="64" t="s">
        <v>63</v>
      </c>
      <c r="B220" s="69" t="s">
        <v>133</v>
      </c>
      <c r="C220" s="69" t="s">
        <v>141</v>
      </c>
      <c r="D220" s="69" t="s">
        <v>149</v>
      </c>
      <c r="E220" s="69" t="s">
        <v>415</v>
      </c>
      <c r="F220" s="69" t="s">
        <v>227</v>
      </c>
      <c r="G220" s="67">
        <f t="shared" si="100"/>
        <v>0</v>
      </c>
      <c r="H220" s="67">
        <f t="shared" si="100"/>
        <v>0</v>
      </c>
      <c r="I220" s="67">
        <f t="shared" si="100"/>
        <v>0</v>
      </c>
      <c r="J220" s="67">
        <f t="shared" si="100"/>
        <v>0</v>
      </c>
      <c r="K220" s="67">
        <f t="shared" si="100"/>
        <v>0</v>
      </c>
      <c r="L220" s="67">
        <f t="shared" si="100"/>
        <v>0</v>
      </c>
      <c r="M220" s="67">
        <f t="shared" si="100"/>
        <v>0</v>
      </c>
      <c r="N220" s="67">
        <f t="shared" si="55"/>
        <v>0</v>
      </c>
      <c r="O220" s="67">
        <f>O221</f>
        <v>0</v>
      </c>
      <c r="P220" s="67">
        <f>P221</f>
        <v>0</v>
      </c>
      <c r="Q220" s="98" t="str">
        <f t="shared" si="90"/>
        <v xml:space="preserve"> </v>
      </c>
    </row>
    <row r="221" spans="1:17" s="102" customFormat="1" ht="25.5" hidden="1" customHeight="1" x14ac:dyDescent="0.2">
      <c r="A221" s="95" t="s">
        <v>70</v>
      </c>
      <c r="B221" s="70" t="s">
        <v>133</v>
      </c>
      <c r="C221" s="70" t="s">
        <v>141</v>
      </c>
      <c r="D221" s="70" t="s">
        <v>149</v>
      </c>
      <c r="E221" s="70" t="s">
        <v>415</v>
      </c>
      <c r="F221" s="70" t="s">
        <v>228</v>
      </c>
      <c r="G221" s="68">
        <v>0</v>
      </c>
      <c r="H221" s="68"/>
      <c r="I221" s="68"/>
      <c r="J221" s="68"/>
      <c r="K221" s="68">
        <v>0</v>
      </c>
      <c r="L221" s="68"/>
      <c r="M221" s="68"/>
      <c r="N221" s="68">
        <f t="shared" si="55"/>
        <v>0</v>
      </c>
      <c r="O221" s="68">
        <v>0</v>
      </c>
      <c r="P221" s="68">
        <f>O221</f>
        <v>0</v>
      </c>
      <c r="Q221" s="98" t="str">
        <f t="shared" si="90"/>
        <v xml:space="preserve"> </v>
      </c>
    </row>
    <row r="222" spans="1:17" x14ac:dyDescent="0.2">
      <c r="A222" s="93" t="s">
        <v>71</v>
      </c>
      <c r="B222" s="304" t="s">
        <v>133</v>
      </c>
      <c r="C222" s="304" t="s">
        <v>142</v>
      </c>
      <c r="D222" s="287"/>
      <c r="E222" s="305"/>
      <c r="F222" s="305"/>
      <c r="G222" s="306">
        <f t="shared" ref="G222:P222" si="101">G223+G275+G302+G334</f>
        <v>125640484.41</v>
      </c>
      <c r="H222" s="66">
        <f t="shared" si="101"/>
        <v>0</v>
      </c>
      <c r="I222" s="66">
        <f t="shared" si="101"/>
        <v>0</v>
      </c>
      <c r="J222" s="66">
        <f t="shared" si="101"/>
        <v>0</v>
      </c>
      <c r="K222" s="66">
        <f t="shared" si="101"/>
        <v>0</v>
      </c>
      <c r="L222" s="66">
        <f t="shared" si="101"/>
        <v>0</v>
      </c>
      <c r="M222" s="66">
        <f t="shared" si="101"/>
        <v>0</v>
      </c>
      <c r="N222" s="66">
        <f t="shared" si="101"/>
        <v>125640484.41</v>
      </c>
      <c r="O222" s="66">
        <f t="shared" si="101"/>
        <v>29887472.710000001</v>
      </c>
      <c r="P222" s="66">
        <f t="shared" si="101"/>
        <v>29887472.710000001</v>
      </c>
      <c r="Q222" s="98">
        <f t="shared" si="90"/>
        <v>1</v>
      </c>
    </row>
    <row r="223" spans="1:17" ht="20.25" customHeight="1" x14ac:dyDescent="0.2">
      <c r="A223" s="93" t="s">
        <v>20</v>
      </c>
      <c r="B223" s="304" t="s">
        <v>133</v>
      </c>
      <c r="C223" s="304" t="s">
        <v>142</v>
      </c>
      <c r="D223" s="287" t="s">
        <v>138</v>
      </c>
      <c r="E223" s="305"/>
      <c r="F223" s="305"/>
      <c r="G223" s="306">
        <f>G224+G230</f>
        <v>32192700</v>
      </c>
      <c r="H223" s="66">
        <f t="shared" ref="H223:N223" si="102">H224+H262+H230</f>
        <v>0</v>
      </c>
      <c r="I223" s="66">
        <f t="shared" si="102"/>
        <v>0</v>
      </c>
      <c r="J223" s="66">
        <f>J224+J262+J230</f>
        <v>0</v>
      </c>
      <c r="K223" s="66">
        <f t="shared" si="102"/>
        <v>0</v>
      </c>
      <c r="L223" s="66">
        <f t="shared" si="102"/>
        <v>0</v>
      </c>
      <c r="M223" s="66">
        <f t="shared" si="102"/>
        <v>0</v>
      </c>
      <c r="N223" s="66">
        <f t="shared" si="102"/>
        <v>32192700</v>
      </c>
      <c r="O223" s="66">
        <f>O224+O262+O230</f>
        <v>7900200</v>
      </c>
      <c r="P223" s="66">
        <f>P224+P262+P230</f>
        <v>7900200</v>
      </c>
      <c r="Q223" s="98">
        <f t="shared" si="90"/>
        <v>1</v>
      </c>
    </row>
    <row r="224" spans="1:17" ht="20.25" customHeight="1" x14ac:dyDescent="0.2">
      <c r="A224" s="307" t="s">
        <v>624</v>
      </c>
      <c r="B224" s="308" t="s">
        <v>133</v>
      </c>
      <c r="C224" s="308" t="s">
        <v>142</v>
      </c>
      <c r="D224" s="287" t="s">
        <v>138</v>
      </c>
      <c r="E224" s="308" t="s">
        <v>626</v>
      </c>
      <c r="F224" s="309"/>
      <c r="G224" s="310">
        <f>G225</f>
        <v>15810000</v>
      </c>
      <c r="H224" s="311">
        <f>H225</f>
        <v>0</v>
      </c>
      <c r="I224" s="311">
        <f>I225</f>
        <v>0</v>
      </c>
      <c r="J224" s="311">
        <f>J225</f>
        <v>0</v>
      </c>
      <c r="K224" s="311">
        <f t="shared" ref="K224:P224" si="103">K225</f>
        <v>0</v>
      </c>
      <c r="L224" s="311">
        <f t="shared" si="103"/>
        <v>0</v>
      </c>
      <c r="M224" s="311">
        <f t="shared" si="103"/>
        <v>0</v>
      </c>
      <c r="N224" s="311">
        <f t="shared" si="103"/>
        <v>15810000</v>
      </c>
      <c r="O224" s="311">
        <f t="shared" si="103"/>
        <v>7900200</v>
      </c>
      <c r="P224" s="311">
        <f t="shared" si="103"/>
        <v>7900200</v>
      </c>
      <c r="Q224" s="98">
        <f t="shared" si="90"/>
        <v>1</v>
      </c>
    </row>
    <row r="225" spans="1:19" ht="25.5" customHeight="1" x14ac:dyDescent="0.2">
      <c r="A225" s="64" t="s">
        <v>21</v>
      </c>
      <c r="B225" s="69" t="s">
        <v>133</v>
      </c>
      <c r="C225" s="69" t="s">
        <v>142</v>
      </c>
      <c r="D225" s="69" t="s">
        <v>138</v>
      </c>
      <c r="E225" s="69" t="s">
        <v>185</v>
      </c>
      <c r="F225" s="69"/>
      <c r="G225" s="286">
        <f>G226+G228</f>
        <v>15810000</v>
      </c>
      <c r="H225" s="67">
        <f t="shared" ref="H225:M225" si="104">H226+H229</f>
        <v>0</v>
      </c>
      <c r="I225" s="67">
        <f t="shared" si="104"/>
        <v>0</v>
      </c>
      <c r="J225" s="67">
        <f t="shared" si="104"/>
        <v>0</v>
      </c>
      <c r="K225" s="67">
        <f t="shared" si="104"/>
        <v>0</v>
      </c>
      <c r="L225" s="67">
        <f t="shared" si="104"/>
        <v>0</v>
      </c>
      <c r="M225" s="67">
        <f t="shared" si="104"/>
        <v>0</v>
      </c>
      <c r="N225" s="67">
        <f t="shared" si="55"/>
        <v>15810000</v>
      </c>
      <c r="O225" s="67">
        <f>O226+O229</f>
        <v>7900200</v>
      </c>
      <c r="P225" s="67">
        <f>P226+P229</f>
        <v>7900200</v>
      </c>
      <c r="Q225" s="98">
        <f t="shared" si="90"/>
        <v>1</v>
      </c>
    </row>
    <row r="226" spans="1:19" ht="38.25" x14ac:dyDescent="0.2">
      <c r="A226" s="104" t="s">
        <v>58</v>
      </c>
      <c r="B226" s="69" t="s">
        <v>133</v>
      </c>
      <c r="C226" s="69" t="s">
        <v>142</v>
      </c>
      <c r="D226" s="69" t="s">
        <v>138</v>
      </c>
      <c r="E226" s="69" t="s">
        <v>185</v>
      </c>
      <c r="F226" s="69" t="s">
        <v>221</v>
      </c>
      <c r="G226" s="286">
        <f>G227</f>
        <v>2498440</v>
      </c>
      <c r="H226" s="67">
        <f t="shared" ref="H226:M226" si="105">H227</f>
        <v>0</v>
      </c>
      <c r="I226" s="67">
        <f t="shared" si="105"/>
        <v>0</v>
      </c>
      <c r="J226" s="67">
        <f t="shared" si="105"/>
        <v>0</v>
      </c>
      <c r="K226" s="67">
        <f t="shared" si="105"/>
        <v>0</v>
      </c>
      <c r="L226" s="67">
        <f t="shared" si="105"/>
        <v>0</v>
      </c>
      <c r="M226" s="67">
        <f t="shared" si="105"/>
        <v>0</v>
      </c>
      <c r="N226" s="67">
        <f t="shared" si="55"/>
        <v>2498440</v>
      </c>
      <c r="O226" s="67">
        <f>O227</f>
        <v>2498440</v>
      </c>
      <c r="P226" s="67">
        <f>P227</f>
        <v>2498440</v>
      </c>
      <c r="Q226" s="98">
        <f t="shared" si="90"/>
        <v>1</v>
      </c>
    </row>
    <row r="227" spans="1:19" s="102" customFormat="1" ht="13.5" customHeight="1" x14ac:dyDescent="0.2">
      <c r="A227" s="105" t="s">
        <v>65</v>
      </c>
      <c r="B227" s="70" t="s">
        <v>133</v>
      </c>
      <c r="C227" s="70" t="s">
        <v>142</v>
      </c>
      <c r="D227" s="70" t="s">
        <v>138</v>
      </c>
      <c r="E227" s="70" t="s">
        <v>185</v>
      </c>
      <c r="F227" s="70" t="s">
        <v>223</v>
      </c>
      <c r="G227" s="68">
        <v>2498440</v>
      </c>
      <c r="H227" s="68"/>
      <c r="I227" s="68"/>
      <c r="J227" s="68">
        <f>18.76-18.76</f>
        <v>0</v>
      </c>
      <c r="K227" s="68"/>
      <c r="L227" s="68"/>
      <c r="M227" s="68"/>
      <c r="N227" s="68">
        <f t="shared" si="55"/>
        <v>2498440</v>
      </c>
      <c r="O227" s="68">
        <v>2498440</v>
      </c>
      <c r="P227" s="68">
        <v>2498440</v>
      </c>
      <c r="Q227" s="98">
        <f t="shared" si="90"/>
        <v>1</v>
      </c>
    </row>
    <row r="228" spans="1:19" ht="12.75" customHeight="1" x14ac:dyDescent="0.2">
      <c r="A228" s="64" t="s">
        <v>456</v>
      </c>
      <c r="B228" s="69" t="s">
        <v>133</v>
      </c>
      <c r="C228" s="69" t="s">
        <v>142</v>
      </c>
      <c r="D228" s="69" t="s">
        <v>138</v>
      </c>
      <c r="E228" s="69" t="s">
        <v>185</v>
      </c>
      <c r="F228" s="69" t="s">
        <v>224</v>
      </c>
      <c r="G228" s="286">
        <f>G229</f>
        <v>13311560</v>
      </c>
      <c r="H228" s="67">
        <f t="shared" ref="H228:M228" si="106">H229</f>
        <v>0</v>
      </c>
      <c r="I228" s="67">
        <f t="shared" si="106"/>
        <v>0</v>
      </c>
      <c r="J228" s="67">
        <f t="shared" si="106"/>
        <v>0</v>
      </c>
      <c r="K228" s="67">
        <f t="shared" si="106"/>
        <v>0</v>
      </c>
      <c r="L228" s="67">
        <f t="shared" si="106"/>
        <v>0</v>
      </c>
      <c r="M228" s="67">
        <f t="shared" si="106"/>
        <v>0</v>
      </c>
      <c r="N228" s="67">
        <f>G228+H228+I228+J228+K228+L228+M228</f>
        <v>13311560</v>
      </c>
      <c r="O228" s="67">
        <f>O229</f>
        <v>5401760</v>
      </c>
      <c r="P228" s="67">
        <f>P229</f>
        <v>5401760</v>
      </c>
      <c r="Q228" s="98">
        <f t="shared" si="90"/>
        <v>1</v>
      </c>
    </row>
    <row r="229" spans="1:19" s="102" customFormat="1" ht="13.5" customHeight="1" x14ac:dyDescent="0.2">
      <c r="A229" s="95" t="s">
        <v>457</v>
      </c>
      <c r="B229" s="70" t="s">
        <v>133</v>
      </c>
      <c r="C229" s="70" t="s">
        <v>142</v>
      </c>
      <c r="D229" s="70" t="s">
        <v>138</v>
      </c>
      <c r="E229" s="70" t="s">
        <v>185</v>
      </c>
      <c r="F229" s="70" t="s">
        <v>225</v>
      </c>
      <c r="G229" s="68">
        <v>13311560</v>
      </c>
      <c r="H229" s="68"/>
      <c r="I229" s="68"/>
      <c r="J229" s="68"/>
      <c r="K229" s="68"/>
      <c r="L229" s="68"/>
      <c r="M229" s="68"/>
      <c r="N229" s="68">
        <f>G229+H229+I229+J229+K229+L229+M229</f>
        <v>13311560</v>
      </c>
      <c r="O229" s="68">
        <v>5401760</v>
      </c>
      <c r="P229" s="68">
        <f>O229</f>
        <v>5401760</v>
      </c>
      <c r="Q229" s="98">
        <f t="shared" si="90"/>
        <v>1</v>
      </c>
    </row>
    <row r="230" spans="1:19" s="108" customFormat="1" ht="39.75" customHeight="1" x14ac:dyDescent="0.2">
      <c r="A230" s="93" t="s">
        <v>119</v>
      </c>
      <c r="B230" s="94" t="s">
        <v>133</v>
      </c>
      <c r="C230" s="94" t="s">
        <v>142</v>
      </c>
      <c r="D230" s="94" t="s">
        <v>138</v>
      </c>
      <c r="E230" s="94" t="s">
        <v>186</v>
      </c>
      <c r="F230" s="94"/>
      <c r="G230" s="66">
        <f t="shared" ref="G230:P230" si="107">G231</f>
        <v>16382700</v>
      </c>
      <c r="H230" s="66">
        <f t="shared" si="107"/>
        <v>0</v>
      </c>
      <c r="I230" s="66">
        <f>I231</f>
        <v>0</v>
      </c>
      <c r="J230" s="66">
        <f>J231</f>
        <v>0</v>
      </c>
      <c r="K230" s="66">
        <f t="shared" si="107"/>
        <v>0</v>
      </c>
      <c r="L230" s="66">
        <f t="shared" si="107"/>
        <v>0</v>
      </c>
      <c r="M230" s="66">
        <f t="shared" si="107"/>
        <v>0</v>
      </c>
      <c r="N230" s="66">
        <f>N231</f>
        <v>16382700</v>
      </c>
      <c r="O230" s="66">
        <f t="shared" si="107"/>
        <v>0</v>
      </c>
      <c r="P230" s="66">
        <f t="shared" si="107"/>
        <v>0</v>
      </c>
      <c r="Q230" s="98">
        <f t="shared" si="90"/>
        <v>1</v>
      </c>
    </row>
    <row r="231" spans="1:19" s="108" customFormat="1" ht="25.5" x14ac:dyDescent="0.2">
      <c r="A231" s="93" t="s">
        <v>594</v>
      </c>
      <c r="B231" s="94" t="s">
        <v>133</v>
      </c>
      <c r="C231" s="94" t="s">
        <v>142</v>
      </c>
      <c r="D231" s="94" t="s">
        <v>138</v>
      </c>
      <c r="E231" s="94" t="s">
        <v>492</v>
      </c>
      <c r="F231" s="69"/>
      <c r="G231" s="67">
        <f>G236+G240+G249+G255+G234+G243+G246</f>
        <v>16382700</v>
      </c>
      <c r="H231" s="67">
        <f t="shared" ref="H231:P231" si="108">H236+H240+H249+H255+H234+H243+H246</f>
        <v>0</v>
      </c>
      <c r="I231" s="67">
        <f t="shared" si="108"/>
        <v>0</v>
      </c>
      <c r="J231" s="67">
        <f>J236+J240+J249+J255+J234+J243+J246+J252+J258+J261</f>
        <v>0</v>
      </c>
      <c r="K231" s="67">
        <f>K236+K240+K249+K252+K234+K243+K246</f>
        <v>0</v>
      </c>
      <c r="L231" s="67">
        <f t="shared" si="108"/>
        <v>0</v>
      </c>
      <c r="M231" s="67">
        <f t="shared" si="108"/>
        <v>0</v>
      </c>
      <c r="N231" s="67">
        <f>N236+N240+N249+N255+N234+N243+N246+N252+N258+N261</f>
        <v>16382700</v>
      </c>
      <c r="O231" s="67">
        <f t="shared" si="108"/>
        <v>0</v>
      </c>
      <c r="P231" s="67">
        <f t="shared" si="108"/>
        <v>0</v>
      </c>
      <c r="Q231" s="98">
        <f t="shared" si="90"/>
        <v>1</v>
      </c>
    </row>
    <row r="232" spans="1:19" s="108" customFormat="1" ht="76.5" hidden="1" x14ac:dyDescent="0.2">
      <c r="A232" s="64" t="s">
        <v>495</v>
      </c>
      <c r="B232" s="69" t="s">
        <v>133</v>
      </c>
      <c r="C232" s="69" t="s">
        <v>142</v>
      </c>
      <c r="D232" s="69" t="s">
        <v>138</v>
      </c>
      <c r="E232" s="69" t="s">
        <v>493</v>
      </c>
      <c r="F232" s="69"/>
      <c r="G232" s="67">
        <f t="shared" ref="G232:P233" si="109">G233</f>
        <v>0</v>
      </c>
      <c r="H232" s="67">
        <f t="shared" si="109"/>
        <v>0</v>
      </c>
      <c r="I232" s="67">
        <f t="shared" si="109"/>
        <v>0</v>
      </c>
      <c r="J232" s="67">
        <f t="shared" si="109"/>
        <v>0</v>
      </c>
      <c r="K232" s="67">
        <f t="shared" si="109"/>
        <v>0</v>
      </c>
      <c r="L232" s="67">
        <f t="shared" si="109"/>
        <v>0</v>
      </c>
      <c r="M232" s="67">
        <f t="shared" si="109"/>
        <v>0</v>
      </c>
      <c r="N232" s="67">
        <f t="shared" si="109"/>
        <v>0</v>
      </c>
      <c r="O232" s="67">
        <f t="shared" si="109"/>
        <v>0</v>
      </c>
      <c r="P232" s="67">
        <f>P233</f>
        <v>0</v>
      </c>
      <c r="Q232" s="98" t="str">
        <f t="shared" si="90"/>
        <v xml:space="preserve"> </v>
      </c>
    </row>
    <row r="233" spans="1:19" s="108" customFormat="1" hidden="1" x14ac:dyDescent="0.2">
      <c r="A233" s="64" t="s">
        <v>586</v>
      </c>
      <c r="B233" s="69" t="s">
        <v>133</v>
      </c>
      <c r="C233" s="69" t="s">
        <v>142</v>
      </c>
      <c r="D233" s="69" t="s">
        <v>138</v>
      </c>
      <c r="E233" s="69" t="s">
        <v>493</v>
      </c>
      <c r="F233" s="69" t="s">
        <v>234</v>
      </c>
      <c r="G233" s="67">
        <f t="shared" si="109"/>
        <v>0</v>
      </c>
      <c r="H233" s="67">
        <f t="shared" si="109"/>
        <v>0</v>
      </c>
      <c r="I233" s="67">
        <f t="shared" si="109"/>
        <v>0</v>
      </c>
      <c r="J233" s="67">
        <f t="shared" si="109"/>
        <v>0</v>
      </c>
      <c r="K233" s="67">
        <f t="shared" si="109"/>
        <v>0</v>
      </c>
      <c r="L233" s="67">
        <f t="shared" si="109"/>
        <v>0</v>
      </c>
      <c r="M233" s="67">
        <f t="shared" si="109"/>
        <v>0</v>
      </c>
      <c r="N233" s="67">
        <f>G233+H233+I233+J233+K233+L233+M233</f>
        <v>0</v>
      </c>
      <c r="O233" s="67">
        <f t="shared" si="109"/>
        <v>0</v>
      </c>
      <c r="P233" s="67">
        <f t="shared" si="109"/>
        <v>0</v>
      </c>
      <c r="Q233" s="98" t="str">
        <f t="shared" si="90"/>
        <v xml:space="preserve"> </v>
      </c>
    </row>
    <row r="234" spans="1:19" s="108" customFormat="1" hidden="1" x14ac:dyDescent="0.2">
      <c r="A234" s="95" t="s">
        <v>587</v>
      </c>
      <c r="B234" s="70" t="s">
        <v>133</v>
      </c>
      <c r="C234" s="70" t="s">
        <v>142</v>
      </c>
      <c r="D234" s="70" t="s">
        <v>138</v>
      </c>
      <c r="E234" s="70" t="s">
        <v>493</v>
      </c>
      <c r="F234" s="70" t="s">
        <v>622</v>
      </c>
      <c r="G234" s="68">
        <v>0</v>
      </c>
      <c r="H234" s="68"/>
      <c r="I234" s="68"/>
      <c r="J234" s="68">
        <f>6010582.6-6010582.6</f>
        <v>0</v>
      </c>
      <c r="K234" s="68"/>
      <c r="L234" s="68"/>
      <c r="M234" s="68"/>
      <c r="N234" s="68">
        <f>G234+H234+I234+J234+K234+L234+M234</f>
        <v>0</v>
      </c>
      <c r="O234" s="68">
        <v>0</v>
      </c>
      <c r="P234" s="68">
        <f>46593800-46593800</f>
        <v>0</v>
      </c>
      <c r="Q234" s="98" t="str">
        <f t="shared" si="90"/>
        <v xml:space="preserve"> </v>
      </c>
    </row>
    <row r="235" spans="1:19" s="108" customFormat="1" ht="78.75" hidden="1" customHeight="1" x14ac:dyDescent="0.2">
      <c r="A235" s="64" t="s">
        <v>495</v>
      </c>
      <c r="B235" s="69" t="s">
        <v>133</v>
      </c>
      <c r="C235" s="69" t="s">
        <v>142</v>
      </c>
      <c r="D235" s="69" t="s">
        <v>138</v>
      </c>
      <c r="E235" s="69" t="s">
        <v>493</v>
      </c>
      <c r="F235" s="69"/>
      <c r="G235" s="67">
        <f t="shared" ref="G235:O235" si="110">G236</f>
        <v>0</v>
      </c>
      <c r="H235" s="67">
        <f t="shared" si="110"/>
        <v>0</v>
      </c>
      <c r="I235" s="67">
        <f t="shared" si="110"/>
        <v>0</v>
      </c>
      <c r="J235" s="67">
        <f t="shared" si="110"/>
        <v>0</v>
      </c>
      <c r="K235" s="67">
        <f t="shared" si="110"/>
        <v>0</v>
      </c>
      <c r="L235" s="67">
        <f t="shared" si="110"/>
        <v>0</v>
      </c>
      <c r="M235" s="67">
        <f t="shared" si="110"/>
        <v>0</v>
      </c>
      <c r="N235" s="67">
        <f t="shared" si="110"/>
        <v>0</v>
      </c>
      <c r="O235" s="67">
        <f t="shared" si="110"/>
        <v>0</v>
      </c>
      <c r="P235" s="67">
        <f>P236</f>
        <v>0</v>
      </c>
      <c r="Q235" s="98" t="str">
        <f t="shared" si="90"/>
        <v xml:space="preserve"> </v>
      </c>
    </row>
    <row r="236" spans="1:19" s="108" customFormat="1" ht="12.75" hidden="1" customHeight="1" x14ac:dyDescent="0.2">
      <c r="A236" s="64" t="s">
        <v>586</v>
      </c>
      <c r="B236" s="69" t="s">
        <v>133</v>
      </c>
      <c r="C236" s="69" t="s">
        <v>142</v>
      </c>
      <c r="D236" s="69" t="s">
        <v>138</v>
      </c>
      <c r="E236" s="69" t="s">
        <v>493</v>
      </c>
      <c r="F236" s="69" t="s">
        <v>585</v>
      </c>
      <c r="G236" s="67">
        <f t="shared" ref="G236:M239" si="111">G237</f>
        <v>0</v>
      </c>
      <c r="H236" s="67">
        <f t="shared" si="111"/>
        <v>0</v>
      </c>
      <c r="I236" s="67">
        <f t="shared" si="111"/>
        <v>0</v>
      </c>
      <c r="J236" s="67">
        <f t="shared" si="111"/>
        <v>0</v>
      </c>
      <c r="K236" s="67">
        <f t="shared" si="111"/>
        <v>0</v>
      </c>
      <c r="L236" s="67">
        <f t="shared" si="111"/>
        <v>0</v>
      </c>
      <c r="M236" s="67">
        <f t="shared" si="111"/>
        <v>0</v>
      </c>
      <c r="N236" s="67">
        <f>G236+H236+I236+J236+K236+L236+M236</f>
        <v>0</v>
      </c>
      <c r="O236" s="67">
        <f t="shared" ref="O236:P239" si="112">O237</f>
        <v>0</v>
      </c>
      <c r="P236" s="67">
        <f t="shared" si="112"/>
        <v>0</v>
      </c>
      <c r="Q236" s="98" t="str">
        <f t="shared" si="90"/>
        <v xml:space="preserve"> </v>
      </c>
    </row>
    <row r="237" spans="1:19" s="102" customFormat="1" ht="15.75" hidden="1" customHeight="1" x14ac:dyDescent="0.2">
      <c r="A237" s="95" t="s">
        <v>587</v>
      </c>
      <c r="B237" s="70" t="s">
        <v>133</v>
      </c>
      <c r="C237" s="70" t="s">
        <v>142</v>
      </c>
      <c r="D237" s="70" t="s">
        <v>138</v>
      </c>
      <c r="E237" s="70" t="s">
        <v>493</v>
      </c>
      <c r="F237" s="70" t="s">
        <v>270</v>
      </c>
      <c r="G237" s="68">
        <v>0</v>
      </c>
      <c r="H237" s="68"/>
      <c r="I237" s="68"/>
      <c r="J237" s="68">
        <v>0</v>
      </c>
      <c r="K237" s="68"/>
      <c r="L237" s="68"/>
      <c r="M237" s="68"/>
      <c r="N237" s="68">
        <f>G237+H237+I237+J237+K237+L237+M237</f>
        <v>0</v>
      </c>
      <c r="O237" s="68">
        <v>0</v>
      </c>
      <c r="P237" s="68">
        <f>46593800-46593800</f>
        <v>0</v>
      </c>
      <c r="Q237" s="98" t="str">
        <f t="shared" si="90"/>
        <v xml:space="preserve"> </v>
      </c>
    </row>
    <row r="238" spans="1:19" s="108" customFormat="1" ht="78.75" hidden="1" customHeight="1" x14ac:dyDescent="0.2">
      <c r="A238" s="64" t="s">
        <v>496</v>
      </c>
      <c r="B238" s="69" t="s">
        <v>133</v>
      </c>
      <c r="C238" s="69" t="s">
        <v>142</v>
      </c>
      <c r="D238" s="69" t="s">
        <v>138</v>
      </c>
      <c r="E238" s="69" t="s">
        <v>493</v>
      </c>
      <c r="F238" s="69"/>
      <c r="G238" s="67">
        <f t="shared" ref="G238:O238" si="113">G239</f>
        <v>0</v>
      </c>
      <c r="H238" s="67">
        <f t="shared" si="113"/>
        <v>0</v>
      </c>
      <c r="I238" s="67">
        <f t="shared" si="113"/>
        <v>0</v>
      </c>
      <c r="J238" s="67">
        <f t="shared" si="113"/>
        <v>0</v>
      </c>
      <c r="K238" s="67">
        <f t="shared" si="113"/>
        <v>0</v>
      </c>
      <c r="L238" s="67">
        <f t="shared" si="113"/>
        <v>0</v>
      </c>
      <c r="M238" s="67">
        <f t="shared" si="113"/>
        <v>0</v>
      </c>
      <c r="N238" s="67">
        <f t="shared" si="113"/>
        <v>0</v>
      </c>
      <c r="O238" s="67">
        <f t="shared" si="113"/>
        <v>0</v>
      </c>
      <c r="P238" s="67">
        <f>P239</f>
        <v>0</v>
      </c>
      <c r="Q238" s="98" t="str">
        <f t="shared" si="90"/>
        <v xml:space="preserve"> </v>
      </c>
      <c r="R238" s="123">
        <f>I240+I253</f>
        <v>0</v>
      </c>
    </row>
    <row r="239" spans="1:19" s="108" customFormat="1" ht="12.75" hidden="1" customHeight="1" x14ac:dyDescent="0.2">
      <c r="A239" s="64" t="s">
        <v>586</v>
      </c>
      <c r="B239" s="69" t="s">
        <v>133</v>
      </c>
      <c r="C239" s="69" t="s">
        <v>142</v>
      </c>
      <c r="D239" s="69" t="s">
        <v>138</v>
      </c>
      <c r="E239" s="69" t="s">
        <v>493</v>
      </c>
      <c r="F239" s="69" t="s">
        <v>585</v>
      </c>
      <c r="G239" s="67">
        <f t="shared" si="111"/>
        <v>0</v>
      </c>
      <c r="H239" s="67">
        <f t="shared" si="111"/>
        <v>0</v>
      </c>
      <c r="I239" s="67">
        <f t="shared" si="111"/>
        <v>0</v>
      </c>
      <c r="J239" s="67">
        <f t="shared" si="111"/>
        <v>0</v>
      </c>
      <c r="K239" s="67">
        <f t="shared" si="111"/>
        <v>0</v>
      </c>
      <c r="L239" s="67">
        <f t="shared" si="111"/>
        <v>0</v>
      </c>
      <c r="M239" s="67">
        <f t="shared" si="111"/>
        <v>0</v>
      </c>
      <c r="N239" s="67">
        <f>G239+H239+I239+J239+K239+L239+M239</f>
        <v>0</v>
      </c>
      <c r="O239" s="67">
        <f t="shared" si="112"/>
        <v>0</v>
      </c>
      <c r="P239" s="67">
        <f t="shared" si="112"/>
        <v>0</v>
      </c>
      <c r="Q239" s="98" t="str">
        <f t="shared" si="90"/>
        <v xml:space="preserve"> </v>
      </c>
    </row>
    <row r="240" spans="1:19" s="102" customFormat="1" ht="15.75" hidden="1" customHeight="1" x14ac:dyDescent="0.2">
      <c r="A240" s="95" t="s">
        <v>587</v>
      </c>
      <c r="B240" s="70" t="s">
        <v>133</v>
      </c>
      <c r="C240" s="70" t="s">
        <v>142</v>
      </c>
      <c r="D240" s="70" t="s">
        <v>138</v>
      </c>
      <c r="E240" s="70" t="s">
        <v>493</v>
      </c>
      <c r="F240" s="70" t="s">
        <v>270</v>
      </c>
      <c r="G240" s="68">
        <v>0</v>
      </c>
      <c r="H240" s="68"/>
      <c r="I240" s="68">
        <v>0</v>
      </c>
      <c r="J240" s="68">
        <v>0</v>
      </c>
      <c r="K240" s="68"/>
      <c r="L240" s="68"/>
      <c r="M240" s="68"/>
      <c r="N240" s="68">
        <f>G240+H240+I240+J240+K240+L240+M240</f>
        <v>0</v>
      </c>
      <c r="O240" s="68">
        <v>0</v>
      </c>
      <c r="P240" s="68">
        <f>950893-950893</f>
        <v>0</v>
      </c>
      <c r="Q240" s="98" t="str">
        <f t="shared" si="90"/>
        <v xml:space="preserve"> </v>
      </c>
      <c r="R240" s="102">
        <v>491831.31</v>
      </c>
      <c r="S240" s="112">
        <f>P240-R240</f>
        <v>-491831.31</v>
      </c>
    </row>
    <row r="241" spans="1:20" s="108" customFormat="1" ht="92.25" customHeight="1" x14ac:dyDescent="0.2">
      <c r="A241" s="64" t="s">
        <v>617</v>
      </c>
      <c r="B241" s="69" t="s">
        <v>133</v>
      </c>
      <c r="C241" s="69" t="s">
        <v>142</v>
      </c>
      <c r="D241" s="69" t="s">
        <v>138</v>
      </c>
      <c r="E241" s="69" t="s">
        <v>493</v>
      </c>
      <c r="F241" s="69"/>
      <c r="G241" s="67">
        <f t="shared" ref="G241:P242" si="114">G242</f>
        <v>16382700</v>
      </c>
      <c r="H241" s="67">
        <f t="shared" si="114"/>
        <v>0</v>
      </c>
      <c r="I241" s="67">
        <f t="shared" si="114"/>
        <v>0</v>
      </c>
      <c r="J241" s="67">
        <f t="shared" si="114"/>
        <v>0</v>
      </c>
      <c r="K241" s="67">
        <f t="shared" si="114"/>
        <v>0</v>
      </c>
      <c r="L241" s="67">
        <f t="shared" si="114"/>
        <v>0</v>
      </c>
      <c r="M241" s="67">
        <f t="shared" si="114"/>
        <v>0</v>
      </c>
      <c r="N241" s="67">
        <f t="shared" si="114"/>
        <v>16382700</v>
      </c>
      <c r="O241" s="67">
        <f t="shared" si="114"/>
        <v>0</v>
      </c>
      <c r="P241" s="67">
        <f>P242</f>
        <v>0</v>
      </c>
      <c r="Q241" s="98">
        <f t="shared" si="90"/>
        <v>1</v>
      </c>
      <c r="S241" s="123">
        <f>G247+I241+I247</f>
        <v>0</v>
      </c>
      <c r="T241" s="123">
        <f>S241-G247</f>
        <v>0</v>
      </c>
    </row>
    <row r="242" spans="1:20" s="108" customFormat="1" ht="12.75" customHeight="1" x14ac:dyDescent="0.2">
      <c r="A242" s="64" t="s">
        <v>586</v>
      </c>
      <c r="B242" s="69" t="s">
        <v>133</v>
      </c>
      <c r="C242" s="69" t="s">
        <v>142</v>
      </c>
      <c r="D242" s="69" t="s">
        <v>138</v>
      </c>
      <c r="E242" s="69" t="s">
        <v>493</v>
      </c>
      <c r="F242" s="69" t="s">
        <v>585</v>
      </c>
      <c r="G242" s="67">
        <f t="shared" si="114"/>
        <v>16382700</v>
      </c>
      <c r="H242" s="67">
        <f t="shared" si="114"/>
        <v>0</v>
      </c>
      <c r="I242" s="67">
        <f t="shared" si="114"/>
        <v>0</v>
      </c>
      <c r="J242" s="67">
        <f t="shared" si="114"/>
        <v>0</v>
      </c>
      <c r="K242" s="67">
        <f t="shared" si="114"/>
        <v>0</v>
      </c>
      <c r="L242" s="67">
        <f t="shared" si="114"/>
        <v>0</v>
      </c>
      <c r="M242" s="67">
        <f t="shared" si="114"/>
        <v>0</v>
      </c>
      <c r="N242" s="67">
        <f>G242+H242+I242+J242+K242+L242+M242</f>
        <v>16382700</v>
      </c>
      <c r="O242" s="67">
        <f t="shared" si="114"/>
        <v>0</v>
      </c>
      <c r="P242" s="67">
        <f t="shared" si="114"/>
        <v>0</v>
      </c>
      <c r="Q242" s="98">
        <f t="shared" si="90"/>
        <v>1</v>
      </c>
    </row>
    <row r="243" spans="1:20" s="102" customFormat="1" ht="15" customHeight="1" x14ac:dyDescent="0.2">
      <c r="A243" s="95" t="s">
        <v>587</v>
      </c>
      <c r="B243" s="70" t="s">
        <v>133</v>
      </c>
      <c r="C243" s="70" t="s">
        <v>142</v>
      </c>
      <c r="D243" s="70" t="s">
        <v>138</v>
      </c>
      <c r="E243" s="70" t="s">
        <v>493</v>
      </c>
      <c r="F243" s="70" t="s">
        <v>270</v>
      </c>
      <c r="G243" s="68">
        <v>16382700</v>
      </c>
      <c r="H243" s="68"/>
      <c r="I243" s="68">
        <v>0</v>
      </c>
      <c r="J243" s="68">
        <v>0</v>
      </c>
      <c r="K243" s="68">
        <v>0</v>
      </c>
      <c r="L243" s="68"/>
      <c r="M243" s="68"/>
      <c r="N243" s="68">
        <f>G243+H243+I243+J243+K243+L243+M243</f>
        <v>16382700</v>
      </c>
      <c r="O243" s="68">
        <v>0</v>
      </c>
      <c r="P243" s="68">
        <f>78375740.51-78375740.51</f>
        <v>0</v>
      </c>
      <c r="Q243" s="98">
        <f t="shared" si="90"/>
        <v>1</v>
      </c>
    </row>
    <row r="244" spans="1:20" s="108" customFormat="1" ht="76.5" hidden="1" x14ac:dyDescent="0.2">
      <c r="A244" s="64" t="s">
        <v>495</v>
      </c>
      <c r="B244" s="69" t="s">
        <v>133</v>
      </c>
      <c r="C244" s="69" t="s">
        <v>142</v>
      </c>
      <c r="D244" s="69" t="s">
        <v>138</v>
      </c>
      <c r="E244" s="69" t="s">
        <v>493</v>
      </c>
      <c r="F244" s="69"/>
      <c r="G244" s="67">
        <f t="shared" ref="G244:P245" si="115">G245</f>
        <v>0</v>
      </c>
      <c r="H244" s="67">
        <f t="shared" si="115"/>
        <v>0</v>
      </c>
      <c r="I244" s="67">
        <f t="shared" si="115"/>
        <v>0</v>
      </c>
      <c r="J244" s="67">
        <f t="shared" si="115"/>
        <v>0</v>
      </c>
      <c r="K244" s="67">
        <f t="shared" si="115"/>
        <v>0</v>
      </c>
      <c r="L244" s="67">
        <f t="shared" si="115"/>
        <v>0</v>
      </c>
      <c r="M244" s="67">
        <f t="shared" si="115"/>
        <v>0</v>
      </c>
      <c r="N244" s="67">
        <f t="shared" si="115"/>
        <v>0</v>
      </c>
      <c r="O244" s="67">
        <f t="shared" si="115"/>
        <v>0</v>
      </c>
      <c r="P244" s="67">
        <f>P245</f>
        <v>0</v>
      </c>
      <c r="Q244" s="98" t="str">
        <f t="shared" si="90"/>
        <v xml:space="preserve"> </v>
      </c>
    </row>
    <row r="245" spans="1:20" s="108" customFormat="1" hidden="1" x14ac:dyDescent="0.2">
      <c r="A245" s="64" t="s">
        <v>63</v>
      </c>
      <c r="B245" s="69" t="s">
        <v>133</v>
      </c>
      <c r="C245" s="69" t="s">
        <v>142</v>
      </c>
      <c r="D245" s="69" t="s">
        <v>138</v>
      </c>
      <c r="E245" s="69" t="s">
        <v>493</v>
      </c>
      <c r="F245" s="69" t="s">
        <v>227</v>
      </c>
      <c r="G245" s="67">
        <f t="shared" si="115"/>
        <v>0</v>
      </c>
      <c r="H245" s="67">
        <f t="shared" si="115"/>
        <v>0</v>
      </c>
      <c r="I245" s="67">
        <f t="shared" si="115"/>
        <v>0</v>
      </c>
      <c r="J245" s="67">
        <f t="shared" si="115"/>
        <v>0</v>
      </c>
      <c r="K245" s="67">
        <f t="shared" si="115"/>
        <v>0</v>
      </c>
      <c r="L245" s="67">
        <f t="shared" si="115"/>
        <v>0</v>
      </c>
      <c r="M245" s="67">
        <f t="shared" si="115"/>
        <v>0</v>
      </c>
      <c r="N245" s="67">
        <f>G245+H245+I245+J245+K245+L245+M245</f>
        <v>0</v>
      </c>
      <c r="O245" s="67">
        <f t="shared" si="115"/>
        <v>0</v>
      </c>
      <c r="P245" s="67">
        <f t="shared" si="115"/>
        <v>0</v>
      </c>
      <c r="Q245" s="98" t="str">
        <f t="shared" si="90"/>
        <v xml:space="preserve"> </v>
      </c>
    </row>
    <row r="246" spans="1:20" s="108" customFormat="1" hidden="1" x14ac:dyDescent="0.2">
      <c r="A246" s="95" t="s">
        <v>64</v>
      </c>
      <c r="B246" s="70" t="s">
        <v>133</v>
      </c>
      <c r="C246" s="70" t="s">
        <v>142</v>
      </c>
      <c r="D246" s="70" t="s">
        <v>138</v>
      </c>
      <c r="E246" s="70" t="s">
        <v>493</v>
      </c>
      <c r="F246" s="70" t="s">
        <v>229</v>
      </c>
      <c r="G246" s="68">
        <v>0</v>
      </c>
      <c r="H246" s="68"/>
      <c r="I246" s="68"/>
      <c r="J246" s="68">
        <v>0</v>
      </c>
      <c r="K246" s="68">
        <v>0</v>
      </c>
      <c r="L246" s="68"/>
      <c r="M246" s="68"/>
      <c r="N246" s="68">
        <f>G246+H246+I246+J246+K246+L246+M246</f>
        <v>0</v>
      </c>
      <c r="O246" s="68">
        <v>0</v>
      </c>
      <c r="P246" s="68">
        <f>46593800-46593800</f>
        <v>0</v>
      </c>
      <c r="Q246" s="98" t="str">
        <f t="shared" si="90"/>
        <v xml:space="preserve"> </v>
      </c>
    </row>
    <row r="247" spans="1:20" s="108" customFormat="1" ht="51" hidden="1" customHeight="1" x14ac:dyDescent="0.2">
      <c r="A247" s="64" t="s">
        <v>506</v>
      </c>
      <c r="B247" s="69" t="s">
        <v>133</v>
      </c>
      <c r="C247" s="69" t="s">
        <v>142</v>
      </c>
      <c r="D247" s="69" t="s">
        <v>138</v>
      </c>
      <c r="E247" s="69" t="s">
        <v>494</v>
      </c>
      <c r="F247" s="69"/>
      <c r="G247" s="67">
        <f t="shared" ref="G247:O247" si="116">G248</f>
        <v>0</v>
      </c>
      <c r="H247" s="67">
        <f t="shared" si="116"/>
        <v>0</v>
      </c>
      <c r="I247" s="67">
        <f t="shared" si="116"/>
        <v>0</v>
      </c>
      <c r="J247" s="67">
        <f t="shared" si="116"/>
        <v>0</v>
      </c>
      <c r="K247" s="67">
        <f t="shared" si="116"/>
        <v>0</v>
      </c>
      <c r="L247" s="67">
        <f t="shared" si="116"/>
        <v>0</v>
      </c>
      <c r="M247" s="67">
        <f t="shared" si="116"/>
        <v>0</v>
      </c>
      <c r="N247" s="67">
        <f t="shared" si="116"/>
        <v>0</v>
      </c>
      <c r="O247" s="67">
        <f t="shared" si="116"/>
        <v>0</v>
      </c>
      <c r="P247" s="67">
        <f>P248</f>
        <v>0</v>
      </c>
      <c r="Q247" s="98" t="str">
        <f t="shared" si="90"/>
        <v xml:space="preserve"> </v>
      </c>
      <c r="R247" s="123">
        <f>S247-G255</f>
        <v>823276.05</v>
      </c>
      <c r="S247" s="100">
        <v>823276.05</v>
      </c>
    </row>
    <row r="248" spans="1:20" s="108" customFormat="1" ht="12.75" hidden="1" customHeight="1" x14ac:dyDescent="0.2">
      <c r="A248" s="64" t="s">
        <v>586</v>
      </c>
      <c r="B248" s="69" t="s">
        <v>133</v>
      </c>
      <c r="C248" s="69" t="s">
        <v>142</v>
      </c>
      <c r="D248" s="69" t="s">
        <v>138</v>
      </c>
      <c r="E248" s="69" t="s">
        <v>494</v>
      </c>
      <c r="F248" s="69" t="s">
        <v>585</v>
      </c>
      <c r="G248" s="67">
        <f t="shared" ref="G248:M248" si="117">G249</f>
        <v>0</v>
      </c>
      <c r="H248" s="67">
        <f t="shared" si="117"/>
        <v>0</v>
      </c>
      <c r="I248" s="67">
        <f t="shared" si="117"/>
        <v>0</v>
      </c>
      <c r="J248" s="67">
        <f t="shared" si="117"/>
        <v>0</v>
      </c>
      <c r="K248" s="67">
        <f t="shared" si="117"/>
        <v>0</v>
      </c>
      <c r="L248" s="67">
        <f t="shared" si="117"/>
        <v>0</v>
      </c>
      <c r="M248" s="67">
        <f t="shared" si="117"/>
        <v>0</v>
      </c>
      <c r="N248" s="67">
        <f t="shared" ref="N248:N261" si="118">G248+H248+I248+J248+K248+L248+M248</f>
        <v>0</v>
      </c>
      <c r="O248" s="67">
        <f>O249</f>
        <v>0</v>
      </c>
      <c r="P248" s="67">
        <f>P249</f>
        <v>0</v>
      </c>
      <c r="Q248" s="98" t="str">
        <f t="shared" si="90"/>
        <v xml:space="preserve"> </v>
      </c>
    </row>
    <row r="249" spans="1:20" s="102" customFormat="1" ht="15" hidden="1" customHeight="1" x14ac:dyDescent="0.2">
      <c r="A249" s="95" t="s">
        <v>587</v>
      </c>
      <c r="B249" s="70" t="s">
        <v>133</v>
      </c>
      <c r="C249" s="70" t="s">
        <v>142</v>
      </c>
      <c r="D249" s="70" t="s">
        <v>138</v>
      </c>
      <c r="E249" s="70" t="s">
        <v>494</v>
      </c>
      <c r="F249" s="70" t="s">
        <v>270</v>
      </c>
      <c r="G249" s="68">
        <v>0</v>
      </c>
      <c r="H249" s="68"/>
      <c r="I249" s="68">
        <v>0</v>
      </c>
      <c r="J249" s="68">
        <v>0</v>
      </c>
      <c r="K249" s="68">
        <v>0</v>
      </c>
      <c r="L249" s="68"/>
      <c r="M249" s="68"/>
      <c r="N249" s="68">
        <f t="shared" si="118"/>
        <v>0</v>
      </c>
      <c r="O249" s="68">
        <v>0</v>
      </c>
      <c r="P249" s="68">
        <f>78375740.51-78375740.51</f>
        <v>0</v>
      </c>
      <c r="Q249" s="98" t="str">
        <f t="shared" si="90"/>
        <v xml:space="preserve"> </v>
      </c>
    </row>
    <row r="250" spans="1:20" s="102" customFormat="1" ht="56.25" hidden="1" customHeight="1" x14ac:dyDescent="0.2">
      <c r="A250" s="64" t="s">
        <v>506</v>
      </c>
      <c r="B250" s="241" t="s">
        <v>133</v>
      </c>
      <c r="C250" s="241" t="s">
        <v>142</v>
      </c>
      <c r="D250" s="241" t="s">
        <v>138</v>
      </c>
      <c r="E250" s="241" t="s">
        <v>494</v>
      </c>
      <c r="F250" s="241"/>
      <c r="G250" s="67">
        <f t="shared" ref="G250:P252" si="119">G251</f>
        <v>0</v>
      </c>
      <c r="H250" s="67">
        <f t="shared" si="119"/>
        <v>0</v>
      </c>
      <c r="I250" s="67">
        <f t="shared" si="119"/>
        <v>0</v>
      </c>
      <c r="J250" s="67">
        <f t="shared" si="119"/>
        <v>0</v>
      </c>
      <c r="K250" s="67">
        <f t="shared" si="119"/>
        <v>0</v>
      </c>
      <c r="L250" s="67">
        <f t="shared" si="119"/>
        <v>0</v>
      </c>
      <c r="M250" s="67">
        <f t="shared" si="119"/>
        <v>0</v>
      </c>
      <c r="N250" s="242">
        <f t="shared" si="118"/>
        <v>0</v>
      </c>
      <c r="O250" s="67">
        <f>O251</f>
        <v>0</v>
      </c>
      <c r="P250" s="67">
        <f t="shared" si="119"/>
        <v>0</v>
      </c>
      <c r="Q250" s="98" t="str">
        <f t="shared" si="90"/>
        <v xml:space="preserve"> </v>
      </c>
    </row>
    <row r="251" spans="1:20" s="102" customFormat="1" ht="15" hidden="1" customHeight="1" x14ac:dyDescent="0.2">
      <c r="A251" s="64" t="s">
        <v>63</v>
      </c>
      <c r="B251" s="241" t="s">
        <v>133</v>
      </c>
      <c r="C251" s="241" t="s">
        <v>142</v>
      </c>
      <c r="D251" s="241" t="s">
        <v>138</v>
      </c>
      <c r="E251" s="241" t="s">
        <v>494</v>
      </c>
      <c r="F251" s="241" t="s">
        <v>227</v>
      </c>
      <c r="G251" s="67">
        <f>G252</f>
        <v>0</v>
      </c>
      <c r="H251" s="67">
        <f t="shared" si="119"/>
        <v>0</v>
      </c>
      <c r="I251" s="67">
        <f t="shared" si="119"/>
        <v>0</v>
      </c>
      <c r="J251" s="67">
        <f t="shared" si="119"/>
        <v>0</v>
      </c>
      <c r="K251" s="67">
        <f t="shared" si="119"/>
        <v>0</v>
      </c>
      <c r="L251" s="67">
        <f t="shared" si="119"/>
        <v>0</v>
      </c>
      <c r="M251" s="67">
        <f t="shared" si="119"/>
        <v>0</v>
      </c>
      <c r="N251" s="242">
        <f t="shared" si="118"/>
        <v>0</v>
      </c>
      <c r="O251" s="67">
        <f t="shared" si="119"/>
        <v>0</v>
      </c>
      <c r="P251" s="67">
        <f t="shared" si="119"/>
        <v>0</v>
      </c>
      <c r="Q251" s="98" t="str">
        <f t="shared" si="90"/>
        <v xml:space="preserve"> </v>
      </c>
    </row>
    <row r="252" spans="1:20" s="335" customFormat="1" ht="15" hidden="1" customHeight="1" x14ac:dyDescent="0.2">
      <c r="A252" s="290" t="s">
        <v>64</v>
      </c>
      <c r="B252" s="291" t="s">
        <v>133</v>
      </c>
      <c r="C252" s="291" t="s">
        <v>142</v>
      </c>
      <c r="D252" s="291" t="s">
        <v>138</v>
      </c>
      <c r="E252" s="291" t="s">
        <v>494</v>
      </c>
      <c r="F252" s="291" t="s">
        <v>229</v>
      </c>
      <c r="G252" s="288">
        <v>0</v>
      </c>
      <c r="H252" s="288">
        <f t="shared" si="119"/>
        <v>0</v>
      </c>
      <c r="I252" s="288">
        <v>0</v>
      </c>
      <c r="J252" s="288">
        <v>0</v>
      </c>
      <c r="K252" s="288">
        <v>0</v>
      </c>
      <c r="L252" s="288">
        <f t="shared" si="119"/>
        <v>0</v>
      </c>
      <c r="M252" s="288">
        <f t="shared" si="119"/>
        <v>0</v>
      </c>
      <c r="N252" s="288">
        <f t="shared" si="118"/>
        <v>0</v>
      </c>
      <c r="O252" s="288">
        <f t="shared" si="119"/>
        <v>0</v>
      </c>
      <c r="P252" s="288">
        <f t="shared" si="119"/>
        <v>0</v>
      </c>
      <c r="Q252" s="98" t="str">
        <f t="shared" si="90"/>
        <v xml:space="preserve"> </v>
      </c>
    </row>
    <row r="253" spans="1:20" s="108" customFormat="1" ht="51" hidden="1" customHeight="1" x14ac:dyDescent="0.2">
      <c r="A253" s="64" t="s">
        <v>497</v>
      </c>
      <c r="B253" s="69" t="s">
        <v>133</v>
      </c>
      <c r="C253" s="69" t="s">
        <v>142</v>
      </c>
      <c r="D253" s="69" t="s">
        <v>138</v>
      </c>
      <c r="E253" s="69" t="s">
        <v>618</v>
      </c>
      <c r="F253" s="69"/>
      <c r="G253" s="67">
        <f t="shared" ref="G253:O253" si="120">G254</f>
        <v>0</v>
      </c>
      <c r="H253" s="67">
        <f t="shared" si="120"/>
        <v>0</v>
      </c>
      <c r="I253" s="67">
        <f t="shared" si="120"/>
        <v>0</v>
      </c>
      <c r="J253" s="67">
        <f t="shared" si="120"/>
        <v>0</v>
      </c>
      <c r="K253" s="67">
        <f t="shared" si="120"/>
        <v>0</v>
      </c>
      <c r="L253" s="67">
        <f t="shared" si="120"/>
        <v>0</v>
      </c>
      <c r="M253" s="67">
        <f t="shared" si="120"/>
        <v>0</v>
      </c>
      <c r="N253" s="242">
        <f t="shared" si="118"/>
        <v>0</v>
      </c>
      <c r="O253" s="67">
        <f t="shared" si="120"/>
        <v>0</v>
      </c>
      <c r="P253" s="67">
        <f>P254</f>
        <v>0</v>
      </c>
      <c r="Q253" s="98" t="str">
        <f t="shared" si="90"/>
        <v xml:space="preserve"> </v>
      </c>
      <c r="R253" s="108" t="e">
        <f>G253/G249*100</f>
        <v>#DIV/0!</v>
      </c>
    </row>
    <row r="254" spans="1:20" s="108" customFormat="1" ht="12.75" hidden="1" customHeight="1" x14ac:dyDescent="0.2">
      <c r="A254" s="64" t="s">
        <v>586</v>
      </c>
      <c r="B254" s="69" t="s">
        <v>133</v>
      </c>
      <c r="C254" s="69" t="s">
        <v>142</v>
      </c>
      <c r="D254" s="69" t="s">
        <v>138</v>
      </c>
      <c r="E254" s="69" t="s">
        <v>618</v>
      </c>
      <c r="F254" s="69" t="s">
        <v>585</v>
      </c>
      <c r="G254" s="67">
        <f t="shared" ref="G254:M254" si="121">G255</f>
        <v>0</v>
      </c>
      <c r="H254" s="67">
        <f t="shared" si="121"/>
        <v>0</v>
      </c>
      <c r="I254" s="67">
        <f t="shared" si="121"/>
        <v>0</v>
      </c>
      <c r="J254" s="67">
        <f t="shared" si="121"/>
        <v>0</v>
      </c>
      <c r="K254" s="67">
        <f t="shared" si="121"/>
        <v>0</v>
      </c>
      <c r="L254" s="67">
        <f t="shared" si="121"/>
        <v>0</v>
      </c>
      <c r="M254" s="67">
        <f t="shared" si="121"/>
        <v>0</v>
      </c>
      <c r="N254" s="242">
        <f t="shared" si="118"/>
        <v>0</v>
      </c>
      <c r="O254" s="67">
        <f>O255</f>
        <v>0</v>
      </c>
      <c r="P254" s="67">
        <f>P255</f>
        <v>0</v>
      </c>
      <c r="Q254" s="98" t="str">
        <f t="shared" si="90"/>
        <v xml:space="preserve"> </v>
      </c>
    </row>
    <row r="255" spans="1:20" s="102" customFormat="1" ht="15.75" hidden="1" customHeight="1" x14ac:dyDescent="0.2">
      <c r="A255" s="95" t="s">
        <v>587</v>
      </c>
      <c r="B255" s="70" t="s">
        <v>133</v>
      </c>
      <c r="C255" s="70" t="s">
        <v>142</v>
      </c>
      <c r="D255" s="70" t="s">
        <v>138</v>
      </c>
      <c r="E255" s="70" t="s">
        <v>618</v>
      </c>
      <c r="F255" s="70" t="s">
        <v>270</v>
      </c>
      <c r="G255" s="68">
        <v>0</v>
      </c>
      <c r="H255" s="68"/>
      <c r="I255" s="68">
        <v>0</v>
      </c>
      <c r="J255" s="68">
        <v>0</v>
      </c>
      <c r="K255" s="68"/>
      <c r="L255" s="68"/>
      <c r="M255" s="68"/>
      <c r="N255" s="68">
        <f t="shared" si="118"/>
        <v>0</v>
      </c>
      <c r="O255" s="68">
        <v>0</v>
      </c>
      <c r="P255" s="68">
        <f>1599505.79-1599505.79</f>
        <v>0</v>
      </c>
      <c r="Q255" s="98" t="str">
        <f t="shared" si="90"/>
        <v xml:space="preserve"> </v>
      </c>
      <c r="R255" s="102">
        <v>840772.17</v>
      </c>
      <c r="S255" s="112">
        <f>P255-R255</f>
        <v>-840772.17</v>
      </c>
    </row>
    <row r="256" spans="1:20" s="102" customFormat="1" ht="57" hidden="1" customHeight="1" x14ac:dyDescent="0.2">
      <c r="A256" s="64" t="s">
        <v>497</v>
      </c>
      <c r="B256" s="69" t="s">
        <v>133</v>
      </c>
      <c r="C256" s="69" t="s">
        <v>142</v>
      </c>
      <c r="D256" s="69" t="s">
        <v>138</v>
      </c>
      <c r="E256" s="69" t="s">
        <v>618</v>
      </c>
      <c r="F256" s="70"/>
      <c r="G256" s="67">
        <f>G257</f>
        <v>0</v>
      </c>
      <c r="H256" s="67">
        <f t="shared" ref="G256:P260" si="122">H257</f>
        <v>0</v>
      </c>
      <c r="I256" s="67">
        <f t="shared" si="122"/>
        <v>0</v>
      </c>
      <c r="J256" s="67">
        <f t="shared" si="122"/>
        <v>0</v>
      </c>
      <c r="K256" s="67">
        <f t="shared" si="122"/>
        <v>0</v>
      </c>
      <c r="L256" s="67">
        <f t="shared" si="122"/>
        <v>0</v>
      </c>
      <c r="M256" s="67">
        <f t="shared" si="122"/>
        <v>0</v>
      </c>
      <c r="N256" s="242">
        <f t="shared" si="118"/>
        <v>0</v>
      </c>
      <c r="O256" s="67">
        <f t="shared" si="122"/>
        <v>0</v>
      </c>
      <c r="P256" s="67">
        <f>P257</f>
        <v>0</v>
      </c>
      <c r="Q256" s="98" t="str">
        <f t="shared" si="90"/>
        <v xml:space="preserve"> </v>
      </c>
      <c r="S256" s="112"/>
    </row>
    <row r="257" spans="1:19" s="102" customFormat="1" ht="15.75" hidden="1" customHeight="1" x14ac:dyDescent="0.2">
      <c r="A257" s="64" t="s">
        <v>63</v>
      </c>
      <c r="B257" s="69" t="s">
        <v>133</v>
      </c>
      <c r="C257" s="69" t="s">
        <v>142</v>
      </c>
      <c r="D257" s="69" t="s">
        <v>138</v>
      </c>
      <c r="E257" s="69" t="s">
        <v>618</v>
      </c>
      <c r="F257" s="70" t="s">
        <v>227</v>
      </c>
      <c r="G257" s="67">
        <f t="shared" si="122"/>
        <v>0</v>
      </c>
      <c r="H257" s="67">
        <f t="shared" si="122"/>
        <v>0</v>
      </c>
      <c r="I257" s="67">
        <f t="shared" si="122"/>
        <v>0</v>
      </c>
      <c r="J257" s="67">
        <f t="shared" si="122"/>
        <v>0</v>
      </c>
      <c r="K257" s="67">
        <f t="shared" si="122"/>
        <v>0</v>
      </c>
      <c r="L257" s="67">
        <f t="shared" si="122"/>
        <v>0</v>
      </c>
      <c r="M257" s="67">
        <f t="shared" si="122"/>
        <v>0</v>
      </c>
      <c r="N257" s="242">
        <f t="shared" si="118"/>
        <v>0</v>
      </c>
      <c r="O257" s="67">
        <f t="shared" si="122"/>
        <v>0</v>
      </c>
      <c r="P257" s="67">
        <f t="shared" si="122"/>
        <v>0</v>
      </c>
      <c r="Q257" s="98" t="str">
        <f t="shared" si="90"/>
        <v xml:space="preserve"> </v>
      </c>
      <c r="S257" s="112"/>
    </row>
    <row r="258" spans="1:19" s="102" customFormat="1" ht="15.75" hidden="1" customHeight="1" x14ac:dyDescent="0.2">
      <c r="A258" s="95" t="s">
        <v>64</v>
      </c>
      <c r="B258" s="70" t="s">
        <v>133</v>
      </c>
      <c r="C258" s="70" t="s">
        <v>142</v>
      </c>
      <c r="D258" s="70" t="s">
        <v>138</v>
      </c>
      <c r="E258" s="70" t="s">
        <v>618</v>
      </c>
      <c r="F258" s="70" t="s">
        <v>229</v>
      </c>
      <c r="G258" s="68">
        <v>0</v>
      </c>
      <c r="H258" s="68">
        <v>0</v>
      </c>
      <c r="I258" s="68">
        <v>0</v>
      </c>
      <c r="J258" s="68">
        <v>0</v>
      </c>
      <c r="K258" s="68">
        <v>0</v>
      </c>
      <c r="L258" s="68"/>
      <c r="M258" s="68"/>
      <c r="N258" s="68">
        <f t="shared" si="118"/>
        <v>0</v>
      </c>
      <c r="O258" s="68">
        <v>0</v>
      </c>
      <c r="P258" s="68">
        <f>1599505.79-1599505.79</f>
        <v>0</v>
      </c>
      <c r="Q258" s="98" t="str">
        <f t="shared" si="90"/>
        <v xml:space="preserve"> </v>
      </c>
      <c r="S258" s="112"/>
    </row>
    <row r="259" spans="1:19" s="102" customFormat="1" ht="78.75" hidden="1" customHeight="1" x14ac:dyDescent="0.2">
      <c r="A259" s="64" t="s">
        <v>495</v>
      </c>
      <c r="B259" s="69" t="s">
        <v>133</v>
      </c>
      <c r="C259" s="241" t="s">
        <v>147</v>
      </c>
      <c r="D259" s="241" t="s">
        <v>140</v>
      </c>
      <c r="E259" s="69" t="s">
        <v>493</v>
      </c>
      <c r="F259" s="70"/>
      <c r="G259" s="67">
        <f>G260</f>
        <v>0</v>
      </c>
      <c r="H259" s="67">
        <f t="shared" si="122"/>
        <v>0</v>
      </c>
      <c r="I259" s="67">
        <f t="shared" si="122"/>
        <v>0</v>
      </c>
      <c r="J259" s="67">
        <f t="shared" si="122"/>
        <v>0</v>
      </c>
      <c r="K259" s="67">
        <f t="shared" si="122"/>
        <v>0</v>
      </c>
      <c r="L259" s="67">
        <f t="shared" si="122"/>
        <v>0</v>
      </c>
      <c r="M259" s="67">
        <f t="shared" si="122"/>
        <v>0</v>
      </c>
      <c r="N259" s="242">
        <f t="shared" si="118"/>
        <v>0</v>
      </c>
      <c r="O259" s="67">
        <f t="shared" si="122"/>
        <v>0</v>
      </c>
      <c r="P259" s="67">
        <f>P260</f>
        <v>0</v>
      </c>
      <c r="Q259" s="98" t="str">
        <f t="shared" si="90"/>
        <v xml:space="preserve"> </v>
      </c>
      <c r="S259" s="112"/>
    </row>
    <row r="260" spans="1:19" s="102" customFormat="1" ht="15.75" hidden="1" customHeight="1" x14ac:dyDescent="0.2">
      <c r="A260" s="64" t="s">
        <v>61</v>
      </c>
      <c r="B260" s="69" t="s">
        <v>133</v>
      </c>
      <c r="C260" s="241" t="s">
        <v>147</v>
      </c>
      <c r="D260" s="241" t="s">
        <v>140</v>
      </c>
      <c r="E260" s="69" t="s">
        <v>493</v>
      </c>
      <c r="F260" s="336" t="s">
        <v>234</v>
      </c>
      <c r="G260" s="67">
        <f t="shared" si="122"/>
        <v>0</v>
      </c>
      <c r="H260" s="67">
        <f t="shared" si="122"/>
        <v>0</v>
      </c>
      <c r="I260" s="67">
        <f t="shared" si="122"/>
        <v>0</v>
      </c>
      <c r="J260" s="67">
        <f t="shared" si="122"/>
        <v>0</v>
      </c>
      <c r="K260" s="67">
        <f t="shared" si="122"/>
        <v>0</v>
      </c>
      <c r="L260" s="67">
        <f t="shared" si="122"/>
        <v>0</v>
      </c>
      <c r="M260" s="67">
        <f t="shared" si="122"/>
        <v>0</v>
      </c>
      <c r="N260" s="242">
        <f t="shared" si="118"/>
        <v>0</v>
      </c>
      <c r="O260" s="67">
        <f t="shared" si="122"/>
        <v>0</v>
      </c>
      <c r="P260" s="67">
        <f t="shared" si="122"/>
        <v>0</v>
      </c>
      <c r="Q260" s="98" t="str">
        <f t="shared" si="90"/>
        <v xml:space="preserve"> </v>
      </c>
      <c r="S260" s="112"/>
    </row>
    <row r="261" spans="1:19" s="102" customFormat="1" ht="15.75" hidden="1" customHeight="1" x14ac:dyDescent="0.2">
      <c r="A261" s="95" t="s">
        <v>62</v>
      </c>
      <c r="B261" s="70" t="s">
        <v>133</v>
      </c>
      <c r="C261" s="70" t="s">
        <v>147</v>
      </c>
      <c r="D261" s="70" t="s">
        <v>140</v>
      </c>
      <c r="E261" s="70" t="s">
        <v>493</v>
      </c>
      <c r="F261" s="70" t="s">
        <v>235</v>
      </c>
      <c r="G261" s="68">
        <v>0</v>
      </c>
      <c r="H261" s="68">
        <v>0</v>
      </c>
      <c r="I261" s="68">
        <v>0</v>
      </c>
      <c r="J261" s="68">
        <v>0</v>
      </c>
      <c r="K261" s="68"/>
      <c r="L261" s="68"/>
      <c r="M261" s="68"/>
      <c r="N261" s="68">
        <f t="shared" si="118"/>
        <v>0</v>
      </c>
      <c r="O261" s="68">
        <v>0</v>
      </c>
      <c r="P261" s="68">
        <f>1599505.79-1599505.79</f>
        <v>0</v>
      </c>
      <c r="Q261" s="98" t="str">
        <f t="shared" si="90"/>
        <v xml:space="preserve"> </v>
      </c>
      <c r="S261" s="112"/>
    </row>
    <row r="262" spans="1:19" ht="12.75" hidden="1" customHeight="1" x14ac:dyDescent="0.2">
      <c r="A262" s="106" t="s">
        <v>375</v>
      </c>
      <c r="B262" s="94" t="s">
        <v>133</v>
      </c>
      <c r="C262" s="94" t="s">
        <v>142</v>
      </c>
      <c r="D262" s="94" t="s">
        <v>138</v>
      </c>
      <c r="E262" s="94" t="s">
        <v>372</v>
      </c>
      <c r="F262" s="94"/>
      <c r="G262" s="66">
        <f>G266+G272</f>
        <v>0</v>
      </c>
      <c r="H262" s="66">
        <f>H266+H272</f>
        <v>0</v>
      </c>
      <c r="I262" s="66">
        <f t="shared" ref="I262:N262" si="123">I266+I272+I263+I269</f>
        <v>0</v>
      </c>
      <c r="J262" s="66">
        <f t="shared" si="123"/>
        <v>0</v>
      </c>
      <c r="K262" s="66">
        <f t="shared" si="123"/>
        <v>0</v>
      </c>
      <c r="L262" s="66">
        <f t="shared" si="123"/>
        <v>0</v>
      </c>
      <c r="M262" s="66">
        <f t="shared" si="123"/>
        <v>0</v>
      </c>
      <c r="N262" s="66">
        <f t="shared" si="123"/>
        <v>0</v>
      </c>
      <c r="O262" s="66">
        <f>O266+O272</f>
        <v>0</v>
      </c>
      <c r="P262" s="66">
        <f>P266+P272</f>
        <v>0</v>
      </c>
      <c r="Q262" s="98" t="str">
        <f t="shared" si="90"/>
        <v xml:space="preserve"> </v>
      </c>
    </row>
    <row r="263" spans="1:19" s="102" customFormat="1" ht="42.75" hidden="1" customHeight="1" x14ac:dyDescent="0.2">
      <c r="A263" s="104" t="s">
        <v>524</v>
      </c>
      <c r="B263" s="69" t="s">
        <v>133</v>
      </c>
      <c r="C263" s="69" t="s">
        <v>142</v>
      </c>
      <c r="D263" s="69" t="s">
        <v>138</v>
      </c>
      <c r="E263" s="69" t="s">
        <v>471</v>
      </c>
      <c r="F263" s="70"/>
      <c r="G263" s="68"/>
      <c r="H263" s="67">
        <f t="shared" ref="H263:P264" si="124">H264</f>
        <v>0</v>
      </c>
      <c r="I263" s="67">
        <f t="shared" si="124"/>
        <v>0</v>
      </c>
      <c r="J263" s="67">
        <f t="shared" si="124"/>
        <v>0</v>
      </c>
      <c r="K263" s="67">
        <f t="shared" si="124"/>
        <v>0</v>
      </c>
      <c r="L263" s="67">
        <f t="shared" si="124"/>
        <v>0</v>
      </c>
      <c r="M263" s="67">
        <f t="shared" si="124"/>
        <v>0</v>
      </c>
      <c r="N263" s="67">
        <f t="shared" si="124"/>
        <v>0</v>
      </c>
      <c r="O263" s="67">
        <f t="shared" si="124"/>
        <v>0</v>
      </c>
      <c r="P263" s="67">
        <f t="shared" si="124"/>
        <v>0</v>
      </c>
      <c r="Q263" s="98" t="str">
        <f t="shared" si="90"/>
        <v xml:space="preserve"> </v>
      </c>
      <c r="R263" s="102">
        <v>1332603.48</v>
      </c>
      <c r="S263" s="112">
        <f>R263-N255</f>
        <v>1332603.48</v>
      </c>
    </row>
    <row r="264" spans="1:19" s="102" customFormat="1" hidden="1" x14ac:dyDescent="0.2">
      <c r="A264" s="64" t="s">
        <v>456</v>
      </c>
      <c r="B264" s="69" t="s">
        <v>133</v>
      </c>
      <c r="C264" s="69" t="s">
        <v>142</v>
      </c>
      <c r="D264" s="69" t="s">
        <v>138</v>
      </c>
      <c r="E264" s="69" t="s">
        <v>471</v>
      </c>
      <c r="F264" s="69" t="s">
        <v>224</v>
      </c>
      <c r="G264" s="68"/>
      <c r="H264" s="68"/>
      <c r="I264" s="67">
        <f>I265</f>
        <v>0</v>
      </c>
      <c r="J264" s="68">
        <f>J265</f>
        <v>0</v>
      </c>
      <c r="K264" s="68"/>
      <c r="L264" s="68"/>
      <c r="M264" s="68"/>
      <c r="N264" s="67">
        <f t="shared" ref="N264:N274" si="125">G264+H264+I264+J264+K264+L264+M264</f>
        <v>0</v>
      </c>
      <c r="O264" s="67">
        <f>O265</f>
        <v>0</v>
      </c>
      <c r="P264" s="67">
        <f t="shared" si="124"/>
        <v>0</v>
      </c>
      <c r="Q264" s="98" t="str">
        <f t="shared" si="90"/>
        <v xml:space="preserve"> </v>
      </c>
    </row>
    <row r="265" spans="1:19" s="102" customFormat="1" ht="27" hidden="1" customHeight="1" x14ac:dyDescent="0.2">
      <c r="A265" s="95" t="s">
        <v>457</v>
      </c>
      <c r="B265" s="70" t="s">
        <v>133</v>
      </c>
      <c r="C265" s="70" t="s">
        <v>142</v>
      </c>
      <c r="D265" s="70" t="s">
        <v>138</v>
      </c>
      <c r="E265" s="70" t="s">
        <v>471</v>
      </c>
      <c r="F265" s="70" t="s">
        <v>225</v>
      </c>
      <c r="G265" s="68"/>
      <c r="H265" s="68"/>
      <c r="I265" s="68">
        <v>0</v>
      </c>
      <c r="J265" s="68">
        <v>0</v>
      </c>
      <c r="K265" s="68"/>
      <c r="L265" s="68"/>
      <c r="M265" s="68"/>
      <c r="N265" s="68">
        <f t="shared" si="125"/>
        <v>0</v>
      </c>
      <c r="O265" s="68">
        <v>0</v>
      </c>
      <c r="P265" s="68">
        <f>O265</f>
        <v>0</v>
      </c>
      <c r="Q265" s="98" t="str">
        <f t="shared" si="90"/>
        <v xml:space="preserve"> </v>
      </c>
    </row>
    <row r="266" spans="1:19" ht="25.5" hidden="1" x14ac:dyDescent="0.2">
      <c r="A266" s="104" t="s">
        <v>562</v>
      </c>
      <c r="B266" s="69" t="s">
        <v>133</v>
      </c>
      <c r="C266" s="69" t="s">
        <v>142</v>
      </c>
      <c r="D266" s="69" t="s">
        <v>138</v>
      </c>
      <c r="E266" s="69" t="s">
        <v>416</v>
      </c>
      <c r="F266" s="69"/>
      <c r="G266" s="67">
        <f t="shared" ref="G266:M273" si="126">G267</f>
        <v>0</v>
      </c>
      <c r="H266" s="67">
        <f t="shared" si="126"/>
        <v>0</v>
      </c>
      <c r="I266" s="67">
        <f t="shared" si="126"/>
        <v>0</v>
      </c>
      <c r="J266" s="67">
        <f t="shared" si="126"/>
        <v>0</v>
      </c>
      <c r="K266" s="67">
        <f t="shared" si="126"/>
        <v>0</v>
      </c>
      <c r="L266" s="67">
        <f t="shared" si="126"/>
        <v>0</v>
      </c>
      <c r="M266" s="67">
        <f t="shared" si="126"/>
        <v>0</v>
      </c>
      <c r="N266" s="67">
        <f t="shared" si="125"/>
        <v>0</v>
      </c>
      <c r="O266" s="67">
        <f t="shared" ref="O266:P273" si="127">O267</f>
        <v>0</v>
      </c>
      <c r="P266" s="67">
        <f t="shared" si="127"/>
        <v>0</v>
      </c>
      <c r="Q266" s="98" t="str">
        <f t="shared" si="90"/>
        <v xml:space="preserve"> </v>
      </c>
    </row>
    <row r="267" spans="1:19" ht="12.75" hidden="1" customHeight="1" x14ac:dyDescent="0.2">
      <c r="A267" s="64" t="s">
        <v>456</v>
      </c>
      <c r="B267" s="69" t="s">
        <v>133</v>
      </c>
      <c r="C267" s="69" t="s">
        <v>142</v>
      </c>
      <c r="D267" s="69" t="s">
        <v>138</v>
      </c>
      <c r="E267" s="69" t="s">
        <v>416</v>
      </c>
      <c r="F267" s="69" t="s">
        <v>224</v>
      </c>
      <c r="G267" s="67">
        <f t="shared" si="126"/>
        <v>0</v>
      </c>
      <c r="H267" s="67">
        <f t="shared" si="126"/>
        <v>0</v>
      </c>
      <c r="I267" s="67">
        <f t="shared" si="126"/>
        <v>0</v>
      </c>
      <c r="J267" s="67">
        <f t="shared" si="126"/>
        <v>0</v>
      </c>
      <c r="K267" s="67">
        <f t="shared" si="126"/>
        <v>0</v>
      </c>
      <c r="L267" s="67">
        <f t="shared" si="126"/>
        <v>0</v>
      </c>
      <c r="M267" s="67">
        <f t="shared" si="126"/>
        <v>0</v>
      </c>
      <c r="N267" s="67">
        <f t="shared" si="125"/>
        <v>0</v>
      </c>
      <c r="O267" s="67">
        <f t="shared" si="127"/>
        <v>0</v>
      </c>
      <c r="P267" s="67">
        <f t="shared" si="127"/>
        <v>0</v>
      </c>
      <c r="Q267" s="98" t="str">
        <f t="shared" ref="Q267:Q304" si="128">IF(SUM(N267:P267)&gt;0,1," ")</f>
        <v xml:space="preserve"> </v>
      </c>
    </row>
    <row r="268" spans="1:19" s="102" customFormat="1" ht="25.5" hidden="1" customHeight="1" x14ac:dyDescent="0.2">
      <c r="A268" s="95" t="s">
        <v>457</v>
      </c>
      <c r="B268" s="70" t="s">
        <v>133</v>
      </c>
      <c r="C268" s="70" t="s">
        <v>142</v>
      </c>
      <c r="D268" s="70" t="s">
        <v>138</v>
      </c>
      <c r="E268" s="70" t="s">
        <v>416</v>
      </c>
      <c r="F268" s="70" t="s">
        <v>225</v>
      </c>
      <c r="G268" s="68">
        <v>0</v>
      </c>
      <c r="H268" s="68"/>
      <c r="I268" s="68">
        <v>0</v>
      </c>
      <c r="J268" s="68"/>
      <c r="K268" s="68"/>
      <c r="L268" s="68"/>
      <c r="M268" s="68"/>
      <c r="N268" s="78">
        <f t="shared" si="125"/>
        <v>0</v>
      </c>
      <c r="O268" s="68">
        <v>0</v>
      </c>
      <c r="P268" s="68">
        <f>O268</f>
        <v>0</v>
      </c>
      <c r="Q268" s="98" t="str">
        <f t="shared" si="128"/>
        <v xml:space="preserve"> </v>
      </c>
    </row>
    <row r="269" spans="1:19" ht="25.5" hidden="1" x14ac:dyDescent="0.2">
      <c r="A269" s="104" t="s">
        <v>530</v>
      </c>
      <c r="B269" s="69" t="s">
        <v>133</v>
      </c>
      <c r="C269" s="69" t="s">
        <v>142</v>
      </c>
      <c r="D269" s="69" t="s">
        <v>138</v>
      </c>
      <c r="E269" s="69" t="s">
        <v>529</v>
      </c>
      <c r="F269" s="69"/>
      <c r="G269" s="67">
        <f t="shared" si="126"/>
        <v>0</v>
      </c>
      <c r="H269" s="67">
        <f t="shared" si="126"/>
        <v>0</v>
      </c>
      <c r="I269" s="67">
        <f t="shared" si="126"/>
        <v>0</v>
      </c>
      <c r="J269" s="67">
        <f t="shared" si="126"/>
        <v>0</v>
      </c>
      <c r="K269" s="67">
        <f t="shared" si="126"/>
        <v>0</v>
      </c>
      <c r="L269" s="67">
        <f t="shared" si="126"/>
        <v>0</v>
      </c>
      <c r="M269" s="67">
        <f t="shared" si="126"/>
        <v>0</v>
      </c>
      <c r="N269" s="67">
        <f t="shared" si="125"/>
        <v>0</v>
      </c>
      <c r="O269" s="67">
        <f t="shared" si="127"/>
        <v>0</v>
      </c>
      <c r="P269" s="67">
        <f t="shared" si="127"/>
        <v>0</v>
      </c>
      <c r="Q269" s="98" t="str">
        <f t="shared" si="128"/>
        <v xml:space="preserve"> </v>
      </c>
    </row>
    <row r="270" spans="1:19" ht="12.75" hidden="1" customHeight="1" x14ac:dyDescent="0.2">
      <c r="A270" s="64" t="s">
        <v>456</v>
      </c>
      <c r="B270" s="69" t="s">
        <v>133</v>
      </c>
      <c r="C270" s="69" t="s">
        <v>142</v>
      </c>
      <c r="D270" s="69" t="s">
        <v>138</v>
      </c>
      <c r="E270" s="69" t="s">
        <v>529</v>
      </c>
      <c r="F270" s="69" t="s">
        <v>224</v>
      </c>
      <c r="G270" s="67">
        <f t="shared" si="126"/>
        <v>0</v>
      </c>
      <c r="H270" s="67">
        <f t="shared" si="126"/>
        <v>0</v>
      </c>
      <c r="I270" s="67">
        <f t="shared" si="126"/>
        <v>0</v>
      </c>
      <c r="J270" s="67">
        <f t="shared" si="126"/>
        <v>0</v>
      </c>
      <c r="K270" s="67">
        <f t="shared" si="126"/>
        <v>0</v>
      </c>
      <c r="L270" s="67">
        <f t="shared" si="126"/>
        <v>0</v>
      </c>
      <c r="M270" s="67">
        <f t="shared" si="126"/>
        <v>0</v>
      </c>
      <c r="N270" s="67">
        <f t="shared" si="125"/>
        <v>0</v>
      </c>
      <c r="O270" s="67">
        <f t="shared" si="127"/>
        <v>0</v>
      </c>
      <c r="P270" s="67">
        <f t="shared" si="127"/>
        <v>0</v>
      </c>
      <c r="Q270" s="98" t="str">
        <f t="shared" si="128"/>
        <v xml:space="preserve"> </v>
      </c>
    </row>
    <row r="271" spans="1:19" s="102" customFormat="1" ht="25.5" hidden="1" customHeight="1" x14ac:dyDescent="0.2">
      <c r="A271" s="95" t="s">
        <v>457</v>
      </c>
      <c r="B271" s="70" t="s">
        <v>133</v>
      </c>
      <c r="C271" s="70" t="s">
        <v>142</v>
      </c>
      <c r="D271" s="70" t="s">
        <v>138</v>
      </c>
      <c r="E271" s="70" t="s">
        <v>529</v>
      </c>
      <c r="F271" s="70" t="s">
        <v>225</v>
      </c>
      <c r="G271" s="68">
        <v>0</v>
      </c>
      <c r="H271" s="68"/>
      <c r="I271" s="68">
        <v>0</v>
      </c>
      <c r="J271" s="68"/>
      <c r="K271" s="68"/>
      <c r="L271" s="68"/>
      <c r="M271" s="68"/>
      <c r="N271" s="78">
        <f t="shared" si="125"/>
        <v>0</v>
      </c>
      <c r="O271" s="68">
        <v>0</v>
      </c>
      <c r="P271" s="68">
        <f>O271</f>
        <v>0</v>
      </c>
      <c r="Q271" s="98" t="str">
        <f t="shared" si="128"/>
        <v xml:space="preserve"> </v>
      </c>
    </row>
    <row r="272" spans="1:19" ht="25.5" hidden="1" x14ac:dyDescent="0.2">
      <c r="A272" s="104" t="s">
        <v>533</v>
      </c>
      <c r="B272" s="69" t="s">
        <v>133</v>
      </c>
      <c r="C272" s="69" t="s">
        <v>142</v>
      </c>
      <c r="D272" s="69" t="s">
        <v>138</v>
      </c>
      <c r="E272" s="69" t="s">
        <v>508</v>
      </c>
      <c r="F272" s="69"/>
      <c r="G272" s="67">
        <f t="shared" si="126"/>
        <v>0</v>
      </c>
      <c r="H272" s="67">
        <f t="shared" si="126"/>
        <v>0</v>
      </c>
      <c r="I272" s="67">
        <f t="shared" si="126"/>
        <v>0</v>
      </c>
      <c r="J272" s="67">
        <f t="shared" si="126"/>
        <v>0</v>
      </c>
      <c r="K272" s="67">
        <f t="shared" si="126"/>
        <v>0</v>
      </c>
      <c r="L272" s="67">
        <f t="shared" si="126"/>
        <v>0</v>
      </c>
      <c r="M272" s="67">
        <f t="shared" si="126"/>
        <v>0</v>
      </c>
      <c r="N272" s="67">
        <f t="shared" si="125"/>
        <v>0</v>
      </c>
      <c r="O272" s="67">
        <f t="shared" si="127"/>
        <v>0</v>
      </c>
      <c r="P272" s="67">
        <f t="shared" si="127"/>
        <v>0</v>
      </c>
      <c r="Q272" s="98" t="str">
        <f t="shared" si="128"/>
        <v xml:space="preserve"> </v>
      </c>
    </row>
    <row r="273" spans="1:17" ht="12.75" hidden="1" customHeight="1" x14ac:dyDescent="0.2">
      <c r="A273" s="64" t="s">
        <v>456</v>
      </c>
      <c r="B273" s="69" t="s">
        <v>133</v>
      </c>
      <c r="C273" s="69" t="s">
        <v>142</v>
      </c>
      <c r="D273" s="69" t="s">
        <v>138</v>
      </c>
      <c r="E273" s="69" t="s">
        <v>508</v>
      </c>
      <c r="F273" s="69" t="s">
        <v>224</v>
      </c>
      <c r="G273" s="67">
        <f t="shared" si="126"/>
        <v>0</v>
      </c>
      <c r="H273" s="67">
        <f t="shared" si="126"/>
        <v>0</v>
      </c>
      <c r="I273" s="67">
        <f t="shared" si="126"/>
        <v>0</v>
      </c>
      <c r="J273" s="67">
        <f t="shared" si="126"/>
        <v>0</v>
      </c>
      <c r="K273" s="67">
        <f t="shared" si="126"/>
        <v>0</v>
      </c>
      <c r="L273" s="67">
        <f t="shared" si="126"/>
        <v>0</v>
      </c>
      <c r="M273" s="67">
        <f t="shared" si="126"/>
        <v>0</v>
      </c>
      <c r="N273" s="67">
        <f t="shared" si="125"/>
        <v>0</v>
      </c>
      <c r="O273" s="67">
        <f t="shared" si="127"/>
        <v>0</v>
      </c>
      <c r="P273" s="67">
        <f t="shared" si="127"/>
        <v>0</v>
      </c>
      <c r="Q273" s="98" t="str">
        <f t="shared" si="128"/>
        <v xml:space="preserve"> </v>
      </c>
    </row>
    <row r="274" spans="1:17" s="102" customFormat="1" ht="25.5" hidden="1" customHeight="1" x14ac:dyDescent="0.2">
      <c r="A274" s="95" t="s">
        <v>60</v>
      </c>
      <c r="B274" s="70" t="s">
        <v>133</v>
      </c>
      <c r="C274" s="70" t="s">
        <v>142</v>
      </c>
      <c r="D274" s="70" t="s">
        <v>138</v>
      </c>
      <c r="E274" s="70" t="s">
        <v>508</v>
      </c>
      <c r="F274" s="70" t="s">
        <v>225</v>
      </c>
      <c r="G274" s="68">
        <v>0</v>
      </c>
      <c r="H274" s="68">
        <v>0</v>
      </c>
      <c r="I274" s="68"/>
      <c r="J274" s="68">
        <v>0</v>
      </c>
      <c r="K274" s="68"/>
      <c r="L274" s="68"/>
      <c r="M274" s="68"/>
      <c r="N274" s="68">
        <f t="shared" si="125"/>
        <v>0</v>
      </c>
      <c r="O274" s="68">
        <v>0</v>
      </c>
      <c r="P274" s="68">
        <f>O274</f>
        <v>0</v>
      </c>
      <c r="Q274" s="98" t="str">
        <f t="shared" si="128"/>
        <v xml:space="preserve"> </v>
      </c>
    </row>
    <row r="275" spans="1:17" ht="12.75" customHeight="1" x14ac:dyDescent="0.2">
      <c r="A275" s="93" t="s">
        <v>22</v>
      </c>
      <c r="B275" s="94" t="s">
        <v>133</v>
      </c>
      <c r="C275" s="94" t="s">
        <v>142</v>
      </c>
      <c r="D275" s="94" t="s">
        <v>139</v>
      </c>
      <c r="E275" s="94"/>
      <c r="F275" s="94"/>
      <c r="G275" s="66">
        <f>G276+G289</f>
        <v>36727891.829999998</v>
      </c>
      <c r="H275" s="66">
        <f>H276+H289</f>
        <v>0</v>
      </c>
      <c r="I275" s="66">
        <f>I276+I289</f>
        <v>0</v>
      </c>
      <c r="J275" s="66">
        <f>J276+J289</f>
        <v>0</v>
      </c>
      <c r="K275" s="66">
        <f t="shared" ref="K275:P275" si="129">K276+K289</f>
        <v>0</v>
      </c>
      <c r="L275" s="66">
        <f>L276+L289</f>
        <v>0</v>
      </c>
      <c r="M275" s="66">
        <f>M276+M289</f>
        <v>0</v>
      </c>
      <c r="N275" s="66">
        <f>N276+N289</f>
        <v>36727891.829999998</v>
      </c>
      <c r="O275" s="66">
        <f t="shared" si="129"/>
        <v>7492420.1299999999</v>
      </c>
      <c r="P275" s="66">
        <f t="shared" si="129"/>
        <v>7492420.1299999999</v>
      </c>
      <c r="Q275" s="98">
        <f t="shared" si="128"/>
        <v>1</v>
      </c>
    </row>
    <row r="276" spans="1:17" ht="38.25" customHeight="1" x14ac:dyDescent="0.2">
      <c r="A276" s="93" t="s">
        <v>119</v>
      </c>
      <c r="B276" s="94" t="s">
        <v>133</v>
      </c>
      <c r="C276" s="94" t="s">
        <v>142</v>
      </c>
      <c r="D276" s="94" t="s">
        <v>139</v>
      </c>
      <c r="E276" s="94" t="s">
        <v>186</v>
      </c>
      <c r="F276" s="94"/>
      <c r="G276" s="66">
        <f t="shared" ref="G276:M287" si="130">G277</f>
        <v>7492420.1299999999</v>
      </c>
      <c r="H276" s="66">
        <f t="shared" si="130"/>
        <v>0</v>
      </c>
      <c r="I276" s="66">
        <f>I277+I281+I285</f>
        <v>0</v>
      </c>
      <c r="J276" s="66">
        <f t="shared" si="130"/>
        <v>0</v>
      </c>
      <c r="K276" s="66">
        <f t="shared" si="130"/>
        <v>0</v>
      </c>
      <c r="L276" s="66">
        <f t="shared" si="130"/>
        <v>0</v>
      </c>
      <c r="M276" s="66">
        <f t="shared" si="130"/>
        <v>0</v>
      </c>
      <c r="N276" s="66">
        <f t="shared" ref="N276:N288" si="131">G276+H276+I276+J276+K276+L276+M276</f>
        <v>7492420.1299999999</v>
      </c>
      <c r="O276" s="66">
        <f t="shared" ref="O276:P287" si="132">O277</f>
        <v>7492420.1299999999</v>
      </c>
      <c r="P276" s="66">
        <f t="shared" si="132"/>
        <v>7492420.1299999999</v>
      </c>
      <c r="Q276" s="98">
        <f t="shared" si="128"/>
        <v>1</v>
      </c>
    </row>
    <row r="277" spans="1:17" ht="25.5" customHeight="1" x14ac:dyDescent="0.2">
      <c r="A277" s="93" t="s">
        <v>128</v>
      </c>
      <c r="B277" s="94" t="s">
        <v>133</v>
      </c>
      <c r="C277" s="94" t="s">
        <v>142</v>
      </c>
      <c r="D277" s="94" t="s">
        <v>139</v>
      </c>
      <c r="E277" s="94" t="s">
        <v>187</v>
      </c>
      <c r="F277" s="94"/>
      <c r="G277" s="66">
        <f t="shared" si="130"/>
        <v>7492420.1299999999</v>
      </c>
      <c r="H277" s="66">
        <f t="shared" si="130"/>
        <v>0</v>
      </c>
      <c r="I277" s="66">
        <f t="shared" si="130"/>
        <v>0</v>
      </c>
      <c r="J277" s="66">
        <f t="shared" si="130"/>
        <v>0</v>
      </c>
      <c r="K277" s="66">
        <f t="shared" si="130"/>
        <v>0</v>
      </c>
      <c r="L277" s="66">
        <f t="shared" si="130"/>
        <v>0</v>
      </c>
      <c r="M277" s="66">
        <f t="shared" si="130"/>
        <v>0</v>
      </c>
      <c r="N277" s="66">
        <f t="shared" si="131"/>
        <v>7492420.1299999999</v>
      </c>
      <c r="O277" s="66">
        <f t="shared" si="132"/>
        <v>7492420.1299999999</v>
      </c>
      <c r="P277" s="66">
        <f t="shared" si="132"/>
        <v>7492420.1299999999</v>
      </c>
      <c r="Q277" s="98">
        <f t="shared" si="128"/>
        <v>1</v>
      </c>
    </row>
    <row r="278" spans="1:17" ht="12.75" customHeight="1" x14ac:dyDescent="0.2">
      <c r="A278" s="64" t="s">
        <v>23</v>
      </c>
      <c r="B278" s="69" t="s">
        <v>133</v>
      </c>
      <c r="C278" s="69" t="s">
        <v>142</v>
      </c>
      <c r="D278" s="69" t="s">
        <v>139</v>
      </c>
      <c r="E278" s="69" t="s">
        <v>188</v>
      </c>
      <c r="F278" s="69"/>
      <c r="G278" s="67">
        <f t="shared" si="130"/>
        <v>7492420.1299999999</v>
      </c>
      <c r="H278" s="67">
        <f t="shared" si="130"/>
        <v>0</v>
      </c>
      <c r="I278" s="67">
        <f t="shared" si="130"/>
        <v>0</v>
      </c>
      <c r="J278" s="67">
        <f t="shared" si="130"/>
        <v>0</v>
      </c>
      <c r="K278" s="67">
        <f t="shared" si="130"/>
        <v>0</v>
      </c>
      <c r="L278" s="67">
        <f t="shared" si="130"/>
        <v>0</v>
      </c>
      <c r="M278" s="67">
        <f t="shared" si="130"/>
        <v>0</v>
      </c>
      <c r="N278" s="67">
        <f t="shared" si="131"/>
        <v>7492420.1299999999</v>
      </c>
      <c r="O278" s="67">
        <f t="shared" si="132"/>
        <v>7492420.1299999999</v>
      </c>
      <c r="P278" s="67">
        <f t="shared" si="132"/>
        <v>7492420.1299999999</v>
      </c>
      <c r="Q278" s="98">
        <f t="shared" si="128"/>
        <v>1</v>
      </c>
    </row>
    <row r="279" spans="1:17" ht="12.75" customHeight="1" x14ac:dyDescent="0.2">
      <c r="A279" s="64" t="s">
        <v>63</v>
      </c>
      <c r="B279" s="69" t="s">
        <v>133</v>
      </c>
      <c r="C279" s="69" t="s">
        <v>142</v>
      </c>
      <c r="D279" s="69" t="s">
        <v>139</v>
      </c>
      <c r="E279" s="69" t="s">
        <v>188</v>
      </c>
      <c r="F279" s="69" t="s">
        <v>227</v>
      </c>
      <c r="G279" s="67">
        <f t="shared" si="130"/>
        <v>7492420.1299999999</v>
      </c>
      <c r="H279" s="67">
        <f t="shared" si="130"/>
        <v>0</v>
      </c>
      <c r="I279" s="67">
        <f t="shared" si="130"/>
        <v>0</v>
      </c>
      <c r="J279" s="67">
        <f t="shared" si="130"/>
        <v>0</v>
      </c>
      <c r="K279" s="67">
        <f t="shared" si="130"/>
        <v>0</v>
      </c>
      <c r="L279" s="67">
        <f t="shared" si="130"/>
        <v>0</v>
      </c>
      <c r="M279" s="67">
        <f t="shared" si="130"/>
        <v>0</v>
      </c>
      <c r="N279" s="67">
        <f t="shared" si="131"/>
        <v>7492420.1299999999</v>
      </c>
      <c r="O279" s="67">
        <f t="shared" si="132"/>
        <v>7492420.1299999999</v>
      </c>
      <c r="P279" s="67">
        <f t="shared" si="132"/>
        <v>7492420.1299999999</v>
      </c>
      <c r="Q279" s="98">
        <f t="shared" si="128"/>
        <v>1</v>
      </c>
    </row>
    <row r="280" spans="1:17" s="102" customFormat="1" ht="25.5" x14ac:dyDescent="0.2">
      <c r="A280" s="95" t="s">
        <v>70</v>
      </c>
      <c r="B280" s="70" t="s">
        <v>133</v>
      </c>
      <c r="C280" s="70" t="s">
        <v>142</v>
      </c>
      <c r="D280" s="70" t="s">
        <v>139</v>
      </c>
      <c r="E280" s="70" t="s">
        <v>188</v>
      </c>
      <c r="F280" s="70" t="s">
        <v>228</v>
      </c>
      <c r="G280" s="68">
        <v>7492420.1299999999</v>
      </c>
      <c r="H280" s="68"/>
      <c r="I280" s="68"/>
      <c r="J280" s="68"/>
      <c r="K280" s="68"/>
      <c r="L280" s="68"/>
      <c r="M280" s="68"/>
      <c r="N280" s="68">
        <f t="shared" si="131"/>
        <v>7492420.1299999999</v>
      </c>
      <c r="O280" s="68">
        <f>G280</f>
        <v>7492420.1299999999</v>
      </c>
      <c r="P280" s="68">
        <f>O280</f>
        <v>7492420.1299999999</v>
      </c>
      <c r="Q280" s="98">
        <f t="shared" si="128"/>
        <v>1</v>
      </c>
    </row>
    <row r="281" spans="1:17" ht="38.25" hidden="1" x14ac:dyDescent="0.2">
      <c r="A281" s="93" t="s">
        <v>525</v>
      </c>
      <c r="B281" s="94" t="s">
        <v>133</v>
      </c>
      <c r="C281" s="94" t="s">
        <v>142</v>
      </c>
      <c r="D281" s="94" t="s">
        <v>139</v>
      </c>
      <c r="E281" s="94" t="s">
        <v>527</v>
      </c>
      <c r="F281" s="94"/>
      <c r="G281" s="66">
        <f t="shared" si="130"/>
        <v>0</v>
      </c>
      <c r="H281" s="66">
        <f t="shared" si="130"/>
        <v>0</v>
      </c>
      <c r="I281" s="66">
        <f t="shared" si="130"/>
        <v>0</v>
      </c>
      <c r="J281" s="66">
        <f t="shared" si="130"/>
        <v>0</v>
      </c>
      <c r="K281" s="66">
        <f t="shared" si="130"/>
        <v>0</v>
      </c>
      <c r="L281" s="66">
        <f t="shared" si="130"/>
        <v>0</v>
      </c>
      <c r="M281" s="66">
        <f t="shared" si="130"/>
        <v>0</v>
      </c>
      <c r="N281" s="66">
        <f t="shared" si="131"/>
        <v>0</v>
      </c>
      <c r="O281" s="66">
        <f t="shared" si="132"/>
        <v>0</v>
      </c>
      <c r="P281" s="66">
        <f t="shared" si="132"/>
        <v>0</v>
      </c>
      <c r="Q281" s="98" t="str">
        <f t="shared" si="128"/>
        <v xml:space="preserve"> </v>
      </c>
    </row>
    <row r="282" spans="1:17" ht="25.5" hidden="1" x14ac:dyDescent="0.2">
      <c r="A282" s="64" t="s">
        <v>526</v>
      </c>
      <c r="B282" s="69" t="s">
        <v>133</v>
      </c>
      <c r="C282" s="69" t="s">
        <v>142</v>
      </c>
      <c r="D282" s="69" t="s">
        <v>139</v>
      </c>
      <c r="E282" s="69" t="s">
        <v>528</v>
      </c>
      <c r="F282" s="69"/>
      <c r="G282" s="67">
        <f t="shared" si="130"/>
        <v>0</v>
      </c>
      <c r="H282" s="67">
        <f t="shared" si="130"/>
        <v>0</v>
      </c>
      <c r="I282" s="67">
        <f t="shared" si="130"/>
        <v>0</v>
      </c>
      <c r="J282" s="67">
        <f t="shared" si="130"/>
        <v>0</v>
      </c>
      <c r="K282" s="67">
        <f t="shared" si="130"/>
        <v>0</v>
      </c>
      <c r="L282" s="67">
        <f t="shared" si="130"/>
        <v>0</v>
      </c>
      <c r="M282" s="67">
        <f t="shared" si="130"/>
        <v>0</v>
      </c>
      <c r="N282" s="67">
        <f t="shared" si="131"/>
        <v>0</v>
      </c>
      <c r="O282" s="67">
        <f t="shared" si="132"/>
        <v>0</v>
      </c>
      <c r="P282" s="67">
        <f t="shared" si="132"/>
        <v>0</v>
      </c>
      <c r="Q282" s="98" t="str">
        <f t="shared" si="128"/>
        <v xml:space="preserve"> </v>
      </c>
    </row>
    <row r="283" spans="1:17" ht="12.75" hidden="1" customHeight="1" x14ac:dyDescent="0.2">
      <c r="A283" s="64" t="s">
        <v>63</v>
      </c>
      <c r="B283" s="69" t="s">
        <v>133</v>
      </c>
      <c r="C283" s="69" t="s">
        <v>142</v>
      </c>
      <c r="D283" s="69" t="s">
        <v>139</v>
      </c>
      <c r="E283" s="69" t="s">
        <v>528</v>
      </c>
      <c r="F283" s="69" t="s">
        <v>224</v>
      </c>
      <c r="G283" s="67">
        <f t="shared" si="130"/>
        <v>0</v>
      </c>
      <c r="H283" s="67">
        <f t="shared" si="130"/>
        <v>0</v>
      </c>
      <c r="I283" s="67">
        <f t="shared" si="130"/>
        <v>0</v>
      </c>
      <c r="J283" s="67">
        <f t="shared" si="130"/>
        <v>0</v>
      </c>
      <c r="K283" s="67">
        <f t="shared" si="130"/>
        <v>0</v>
      </c>
      <c r="L283" s="67">
        <f t="shared" si="130"/>
        <v>0</v>
      </c>
      <c r="M283" s="67">
        <f t="shared" si="130"/>
        <v>0</v>
      </c>
      <c r="N283" s="67">
        <f t="shared" si="131"/>
        <v>0</v>
      </c>
      <c r="O283" s="67">
        <f t="shared" si="132"/>
        <v>0</v>
      </c>
      <c r="P283" s="67">
        <f t="shared" si="132"/>
        <v>0</v>
      </c>
      <c r="Q283" s="98" t="str">
        <f t="shared" si="128"/>
        <v xml:space="preserve"> </v>
      </c>
    </row>
    <row r="284" spans="1:17" s="102" customFormat="1" ht="25.5" hidden="1" x14ac:dyDescent="0.2">
      <c r="A284" s="95" t="s">
        <v>70</v>
      </c>
      <c r="B284" s="70" t="s">
        <v>133</v>
      </c>
      <c r="C284" s="70" t="s">
        <v>142</v>
      </c>
      <c r="D284" s="70" t="s">
        <v>139</v>
      </c>
      <c r="E284" s="70" t="s">
        <v>528</v>
      </c>
      <c r="F284" s="70" t="s">
        <v>225</v>
      </c>
      <c r="G284" s="68">
        <v>0</v>
      </c>
      <c r="H284" s="68"/>
      <c r="I284" s="68">
        <v>0</v>
      </c>
      <c r="J284" s="68"/>
      <c r="K284" s="68"/>
      <c r="L284" s="68"/>
      <c r="M284" s="68"/>
      <c r="N284" s="68">
        <f t="shared" si="131"/>
        <v>0</v>
      </c>
      <c r="O284" s="68">
        <v>0</v>
      </c>
      <c r="P284" s="68">
        <v>0</v>
      </c>
      <c r="Q284" s="98" t="str">
        <f t="shared" si="128"/>
        <v xml:space="preserve"> </v>
      </c>
    </row>
    <row r="285" spans="1:17" hidden="1" x14ac:dyDescent="0.2">
      <c r="A285" s="93" t="s">
        <v>619</v>
      </c>
      <c r="B285" s="94" t="s">
        <v>133</v>
      </c>
      <c r="C285" s="94" t="s">
        <v>142</v>
      </c>
      <c r="D285" s="94" t="s">
        <v>139</v>
      </c>
      <c r="E285" s="94" t="s">
        <v>620</v>
      </c>
      <c r="F285" s="94"/>
      <c r="G285" s="66">
        <f t="shared" si="130"/>
        <v>0</v>
      </c>
      <c r="H285" s="66">
        <f t="shared" si="130"/>
        <v>0</v>
      </c>
      <c r="I285" s="66">
        <f t="shared" si="130"/>
        <v>0</v>
      </c>
      <c r="J285" s="66">
        <f t="shared" si="130"/>
        <v>0</v>
      </c>
      <c r="K285" s="66">
        <f t="shared" si="130"/>
        <v>0</v>
      </c>
      <c r="L285" s="66">
        <f t="shared" si="130"/>
        <v>0</v>
      </c>
      <c r="M285" s="66">
        <f t="shared" si="130"/>
        <v>0</v>
      </c>
      <c r="N285" s="66">
        <f t="shared" si="131"/>
        <v>0</v>
      </c>
      <c r="O285" s="66">
        <f t="shared" si="132"/>
        <v>0</v>
      </c>
      <c r="P285" s="66">
        <f t="shared" si="132"/>
        <v>0</v>
      </c>
      <c r="Q285" s="98" t="str">
        <f t="shared" si="128"/>
        <v xml:space="preserve"> </v>
      </c>
    </row>
    <row r="286" spans="1:17" ht="38.25" hidden="1" x14ac:dyDescent="0.2">
      <c r="A286" s="104" t="s">
        <v>609</v>
      </c>
      <c r="B286" s="69" t="s">
        <v>133</v>
      </c>
      <c r="C286" s="69" t="s">
        <v>142</v>
      </c>
      <c r="D286" s="69" t="s">
        <v>139</v>
      </c>
      <c r="E286" s="69" t="s">
        <v>621</v>
      </c>
      <c r="F286" s="69"/>
      <c r="G286" s="67">
        <f t="shared" si="130"/>
        <v>0</v>
      </c>
      <c r="H286" s="67">
        <f t="shared" si="130"/>
        <v>0</v>
      </c>
      <c r="I286" s="67">
        <f t="shared" si="130"/>
        <v>0</v>
      </c>
      <c r="J286" s="67">
        <f t="shared" si="130"/>
        <v>0</v>
      </c>
      <c r="K286" s="67">
        <f t="shared" si="130"/>
        <v>0</v>
      </c>
      <c r="L286" s="67">
        <f t="shared" si="130"/>
        <v>0</v>
      </c>
      <c r="M286" s="67">
        <f t="shared" si="130"/>
        <v>0</v>
      </c>
      <c r="N286" s="67">
        <f t="shared" si="131"/>
        <v>0</v>
      </c>
      <c r="O286" s="67">
        <f t="shared" si="132"/>
        <v>0</v>
      </c>
      <c r="P286" s="67">
        <f t="shared" si="132"/>
        <v>0</v>
      </c>
      <c r="Q286" s="98" t="str">
        <f t="shared" si="128"/>
        <v xml:space="preserve"> </v>
      </c>
    </row>
    <row r="287" spans="1:17" ht="12.75" hidden="1" customHeight="1" x14ac:dyDescent="0.2">
      <c r="A287" s="64" t="s">
        <v>338</v>
      </c>
      <c r="B287" s="69" t="s">
        <v>133</v>
      </c>
      <c r="C287" s="69" t="s">
        <v>142</v>
      </c>
      <c r="D287" s="69" t="s">
        <v>139</v>
      </c>
      <c r="E287" s="69" t="s">
        <v>621</v>
      </c>
      <c r="F287" s="69" t="s">
        <v>224</v>
      </c>
      <c r="G287" s="67">
        <f t="shared" si="130"/>
        <v>0</v>
      </c>
      <c r="H287" s="67">
        <f t="shared" si="130"/>
        <v>0</v>
      </c>
      <c r="I287" s="67">
        <f t="shared" si="130"/>
        <v>0</v>
      </c>
      <c r="J287" s="67">
        <f t="shared" si="130"/>
        <v>0</v>
      </c>
      <c r="K287" s="67">
        <f t="shared" si="130"/>
        <v>0</v>
      </c>
      <c r="L287" s="67">
        <f t="shared" si="130"/>
        <v>0</v>
      </c>
      <c r="M287" s="67">
        <f t="shared" si="130"/>
        <v>0</v>
      </c>
      <c r="N287" s="67">
        <f t="shared" si="131"/>
        <v>0</v>
      </c>
      <c r="O287" s="67">
        <f t="shared" si="132"/>
        <v>0</v>
      </c>
      <c r="P287" s="67">
        <f t="shared" si="132"/>
        <v>0</v>
      </c>
      <c r="Q287" s="98" t="str">
        <f t="shared" si="128"/>
        <v xml:space="preserve"> </v>
      </c>
    </row>
    <row r="288" spans="1:17" s="102" customFormat="1" ht="25.5" hidden="1" x14ac:dyDescent="0.2">
      <c r="A288" s="95" t="s">
        <v>60</v>
      </c>
      <c r="B288" s="70" t="s">
        <v>133</v>
      </c>
      <c r="C288" s="70" t="s">
        <v>142</v>
      </c>
      <c r="D288" s="70" t="s">
        <v>139</v>
      </c>
      <c r="E288" s="70" t="s">
        <v>621</v>
      </c>
      <c r="F288" s="70" t="s">
        <v>225</v>
      </c>
      <c r="G288" s="68">
        <v>0</v>
      </c>
      <c r="H288" s="68"/>
      <c r="I288" s="68">
        <v>0</v>
      </c>
      <c r="J288" s="68"/>
      <c r="K288" s="68"/>
      <c r="L288" s="68"/>
      <c r="M288" s="68"/>
      <c r="N288" s="68">
        <f t="shared" si="131"/>
        <v>0</v>
      </c>
      <c r="O288" s="68">
        <v>0</v>
      </c>
      <c r="P288" s="68">
        <v>0</v>
      </c>
      <c r="Q288" s="98" t="str">
        <f t="shared" si="128"/>
        <v xml:space="preserve"> </v>
      </c>
    </row>
    <row r="289" spans="1:17" ht="12.75" customHeight="1" x14ac:dyDescent="0.2">
      <c r="A289" s="106" t="s">
        <v>375</v>
      </c>
      <c r="B289" s="94" t="s">
        <v>133</v>
      </c>
      <c r="C289" s="94" t="s">
        <v>142</v>
      </c>
      <c r="D289" s="94" t="s">
        <v>139</v>
      </c>
      <c r="E289" s="94" t="s">
        <v>372</v>
      </c>
      <c r="F289" s="94"/>
      <c r="G289" s="66">
        <f>G299+G296+G290+G293</f>
        <v>29235471.699999999</v>
      </c>
      <c r="H289" s="66">
        <f t="shared" ref="H289:P289" si="133">H299+H296+H290+H293</f>
        <v>0</v>
      </c>
      <c r="I289" s="66">
        <f t="shared" si="133"/>
        <v>0</v>
      </c>
      <c r="J289" s="66">
        <f t="shared" si="133"/>
        <v>0</v>
      </c>
      <c r="K289" s="66">
        <f t="shared" si="133"/>
        <v>0</v>
      </c>
      <c r="L289" s="66">
        <f t="shared" si="133"/>
        <v>0</v>
      </c>
      <c r="M289" s="66">
        <f t="shared" si="133"/>
        <v>0</v>
      </c>
      <c r="N289" s="66">
        <f t="shared" si="133"/>
        <v>29235471.699999999</v>
      </c>
      <c r="O289" s="66">
        <f t="shared" si="133"/>
        <v>0</v>
      </c>
      <c r="P289" s="66">
        <f t="shared" si="133"/>
        <v>0</v>
      </c>
      <c r="Q289" s="98">
        <f t="shared" si="128"/>
        <v>1</v>
      </c>
    </row>
    <row r="290" spans="1:17" s="102" customFormat="1" ht="42.75" customHeight="1" x14ac:dyDescent="0.2">
      <c r="A290" s="104" t="s">
        <v>524</v>
      </c>
      <c r="B290" s="69" t="s">
        <v>133</v>
      </c>
      <c r="C290" s="69" t="s">
        <v>142</v>
      </c>
      <c r="D290" s="69" t="s">
        <v>139</v>
      </c>
      <c r="E290" s="69" t="s">
        <v>471</v>
      </c>
      <c r="F290" s="70"/>
      <c r="G290" s="67">
        <f>G291</f>
        <v>15000000</v>
      </c>
      <c r="H290" s="67">
        <f t="shared" ref="H290:P294" si="134">H291</f>
        <v>0</v>
      </c>
      <c r="I290" s="67">
        <f t="shared" si="134"/>
        <v>0</v>
      </c>
      <c r="J290" s="67">
        <f t="shared" si="134"/>
        <v>0</v>
      </c>
      <c r="K290" s="67">
        <f t="shared" si="134"/>
        <v>0</v>
      </c>
      <c r="L290" s="67">
        <f t="shared" si="134"/>
        <v>0</v>
      </c>
      <c r="M290" s="67">
        <f t="shared" si="134"/>
        <v>0</v>
      </c>
      <c r="N290" s="67">
        <f t="shared" si="134"/>
        <v>15000000</v>
      </c>
      <c r="O290" s="67">
        <f t="shared" si="134"/>
        <v>0</v>
      </c>
      <c r="P290" s="67">
        <f t="shared" si="134"/>
        <v>0</v>
      </c>
      <c r="Q290" s="98">
        <f t="shared" si="128"/>
        <v>1</v>
      </c>
    </row>
    <row r="291" spans="1:17" s="102" customFormat="1" ht="15" customHeight="1" x14ac:dyDescent="0.2">
      <c r="A291" s="64" t="s">
        <v>456</v>
      </c>
      <c r="B291" s="69" t="s">
        <v>133</v>
      </c>
      <c r="C291" s="69" t="s">
        <v>142</v>
      </c>
      <c r="D291" s="69" t="s">
        <v>139</v>
      </c>
      <c r="E291" s="69" t="s">
        <v>471</v>
      </c>
      <c r="F291" s="69" t="s">
        <v>224</v>
      </c>
      <c r="G291" s="67">
        <f>G292</f>
        <v>15000000</v>
      </c>
      <c r="H291" s="68"/>
      <c r="I291" s="67">
        <f>I292</f>
        <v>0</v>
      </c>
      <c r="J291" s="68"/>
      <c r="K291" s="68"/>
      <c r="L291" s="68"/>
      <c r="M291" s="68"/>
      <c r="N291" s="67">
        <f t="shared" ref="N291:N301" si="135">G291+H291+I291+J291+K291+L291+M291</f>
        <v>15000000</v>
      </c>
      <c r="O291" s="67">
        <f>O292</f>
        <v>0</v>
      </c>
      <c r="P291" s="67">
        <f t="shared" si="134"/>
        <v>0</v>
      </c>
      <c r="Q291" s="98">
        <f t="shared" si="128"/>
        <v>1</v>
      </c>
    </row>
    <row r="292" spans="1:17" s="102" customFormat="1" ht="15" customHeight="1" x14ac:dyDescent="0.2">
      <c r="A292" s="95" t="s">
        <v>457</v>
      </c>
      <c r="B292" s="70" t="s">
        <v>133</v>
      </c>
      <c r="C292" s="70" t="s">
        <v>142</v>
      </c>
      <c r="D292" s="70" t="s">
        <v>139</v>
      </c>
      <c r="E292" s="70" t="s">
        <v>471</v>
      </c>
      <c r="F292" s="70" t="s">
        <v>225</v>
      </c>
      <c r="G292" s="68">
        <f>54000000-39000000</f>
        <v>15000000</v>
      </c>
      <c r="H292" s="68"/>
      <c r="I292" s="68">
        <v>0</v>
      </c>
      <c r="J292" s="68"/>
      <c r="K292" s="68"/>
      <c r="L292" s="68"/>
      <c r="M292" s="68"/>
      <c r="N292" s="68">
        <f t="shared" si="135"/>
        <v>15000000</v>
      </c>
      <c r="O292" s="68">
        <v>0</v>
      </c>
      <c r="P292" s="68">
        <f>O292</f>
        <v>0</v>
      </c>
      <c r="Q292" s="98">
        <f t="shared" si="128"/>
        <v>1</v>
      </c>
    </row>
    <row r="293" spans="1:17" s="102" customFormat="1" ht="25.5" x14ac:dyDescent="0.2">
      <c r="A293" s="104" t="s">
        <v>652</v>
      </c>
      <c r="B293" s="69" t="s">
        <v>133</v>
      </c>
      <c r="C293" s="69" t="s">
        <v>142</v>
      </c>
      <c r="D293" s="69" t="s">
        <v>139</v>
      </c>
      <c r="E293" s="69" t="s">
        <v>545</v>
      </c>
      <c r="F293" s="70"/>
      <c r="G293" s="67">
        <f>G294</f>
        <v>14235471.699999999</v>
      </c>
      <c r="H293" s="67">
        <f t="shared" si="134"/>
        <v>0</v>
      </c>
      <c r="I293" s="67">
        <f t="shared" si="134"/>
        <v>0</v>
      </c>
      <c r="J293" s="67">
        <f t="shared" si="134"/>
        <v>0</v>
      </c>
      <c r="K293" s="67">
        <f t="shared" si="134"/>
        <v>0</v>
      </c>
      <c r="L293" s="67">
        <f t="shared" si="134"/>
        <v>0</v>
      </c>
      <c r="M293" s="67">
        <f t="shared" si="134"/>
        <v>0</v>
      </c>
      <c r="N293" s="67">
        <f t="shared" si="134"/>
        <v>14235471.699999999</v>
      </c>
      <c r="O293" s="67">
        <f t="shared" si="134"/>
        <v>0</v>
      </c>
      <c r="P293" s="67">
        <f t="shared" si="134"/>
        <v>0</v>
      </c>
      <c r="Q293" s="98">
        <f t="shared" ref="Q293:Q295" si="136">IF(SUM(N293:P293)&gt;0,1," ")</f>
        <v>1</v>
      </c>
    </row>
    <row r="294" spans="1:17" s="102" customFormat="1" ht="15" customHeight="1" x14ac:dyDescent="0.2">
      <c r="A294" s="64" t="s">
        <v>456</v>
      </c>
      <c r="B294" s="69" t="s">
        <v>133</v>
      </c>
      <c r="C294" s="69" t="s">
        <v>142</v>
      </c>
      <c r="D294" s="69" t="s">
        <v>139</v>
      </c>
      <c r="E294" s="69" t="s">
        <v>545</v>
      </c>
      <c r="F294" s="69" t="s">
        <v>224</v>
      </c>
      <c r="G294" s="67">
        <f>G295</f>
        <v>14235471.699999999</v>
      </c>
      <c r="H294" s="68"/>
      <c r="I294" s="67">
        <f>I295</f>
        <v>0</v>
      </c>
      <c r="J294" s="68"/>
      <c r="K294" s="68"/>
      <c r="L294" s="68"/>
      <c r="M294" s="68"/>
      <c r="N294" s="67">
        <f t="shared" ref="N294:N295" si="137">G294+H294+I294+J294+K294+L294+M294</f>
        <v>14235471.699999999</v>
      </c>
      <c r="O294" s="67">
        <f>O295</f>
        <v>0</v>
      </c>
      <c r="P294" s="67">
        <f t="shared" si="134"/>
        <v>0</v>
      </c>
      <c r="Q294" s="98">
        <f t="shared" si="136"/>
        <v>1</v>
      </c>
    </row>
    <row r="295" spans="1:17" s="102" customFormat="1" ht="15" customHeight="1" x14ac:dyDescent="0.2">
      <c r="A295" s="95" t="s">
        <v>457</v>
      </c>
      <c r="B295" s="70" t="s">
        <v>133</v>
      </c>
      <c r="C295" s="70" t="s">
        <v>142</v>
      </c>
      <c r="D295" s="70" t="s">
        <v>139</v>
      </c>
      <c r="E295" s="70" t="s">
        <v>545</v>
      </c>
      <c r="F295" s="70" t="s">
        <v>225</v>
      </c>
      <c r="G295" s="68">
        <v>14235471.699999999</v>
      </c>
      <c r="H295" s="68"/>
      <c r="I295" s="68">
        <v>0</v>
      </c>
      <c r="J295" s="68"/>
      <c r="K295" s="68"/>
      <c r="L295" s="68"/>
      <c r="M295" s="68"/>
      <c r="N295" s="68">
        <f t="shared" si="137"/>
        <v>14235471.699999999</v>
      </c>
      <c r="O295" s="68">
        <v>0</v>
      </c>
      <c r="P295" s="68">
        <f>O295</f>
        <v>0</v>
      </c>
      <c r="Q295" s="98">
        <f t="shared" si="136"/>
        <v>1</v>
      </c>
    </row>
    <row r="296" spans="1:17" ht="15" hidden="1" customHeight="1" x14ac:dyDescent="0.2">
      <c r="A296" s="104" t="s">
        <v>511</v>
      </c>
      <c r="B296" s="69" t="s">
        <v>133</v>
      </c>
      <c r="C296" s="69" t="s">
        <v>142</v>
      </c>
      <c r="D296" s="69" t="s">
        <v>139</v>
      </c>
      <c r="E296" s="69" t="s">
        <v>415</v>
      </c>
      <c r="F296" s="69"/>
      <c r="G296" s="67">
        <f t="shared" ref="G296:M297" si="138">G297</f>
        <v>0</v>
      </c>
      <c r="H296" s="67">
        <f t="shared" si="138"/>
        <v>0</v>
      </c>
      <c r="I296" s="67">
        <f t="shared" si="138"/>
        <v>0</v>
      </c>
      <c r="J296" s="67">
        <f t="shared" si="138"/>
        <v>0</v>
      </c>
      <c r="K296" s="67">
        <f t="shared" si="138"/>
        <v>0</v>
      </c>
      <c r="L296" s="67">
        <f t="shared" si="138"/>
        <v>0</v>
      </c>
      <c r="M296" s="67">
        <f t="shared" si="138"/>
        <v>0</v>
      </c>
      <c r="N296" s="67">
        <f t="shared" si="135"/>
        <v>0</v>
      </c>
      <c r="O296" s="67">
        <f>O297</f>
        <v>0</v>
      </c>
      <c r="P296" s="67">
        <f>P297</f>
        <v>0</v>
      </c>
      <c r="Q296" s="98" t="str">
        <f t="shared" si="128"/>
        <v xml:space="preserve"> </v>
      </c>
    </row>
    <row r="297" spans="1:17" ht="12.75" hidden="1" customHeight="1" x14ac:dyDescent="0.2">
      <c r="A297" s="64" t="s">
        <v>456</v>
      </c>
      <c r="B297" s="69" t="s">
        <v>133</v>
      </c>
      <c r="C297" s="69" t="s">
        <v>142</v>
      </c>
      <c r="D297" s="69" t="s">
        <v>139</v>
      </c>
      <c r="E297" s="69" t="s">
        <v>415</v>
      </c>
      <c r="F297" s="69" t="s">
        <v>224</v>
      </c>
      <c r="G297" s="67">
        <f t="shared" si="138"/>
        <v>0</v>
      </c>
      <c r="H297" s="67">
        <f t="shared" si="138"/>
        <v>0</v>
      </c>
      <c r="I297" s="67">
        <f t="shared" si="138"/>
        <v>0</v>
      </c>
      <c r="J297" s="67">
        <f t="shared" si="138"/>
        <v>0</v>
      </c>
      <c r="K297" s="67">
        <f t="shared" si="138"/>
        <v>0</v>
      </c>
      <c r="L297" s="67">
        <f t="shared" si="138"/>
        <v>0</v>
      </c>
      <c r="M297" s="67">
        <f t="shared" si="138"/>
        <v>0</v>
      </c>
      <c r="N297" s="67">
        <f t="shared" si="135"/>
        <v>0</v>
      </c>
      <c r="O297" s="67">
        <f>O298</f>
        <v>0</v>
      </c>
      <c r="P297" s="67">
        <f>P298</f>
        <v>0</v>
      </c>
      <c r="Q297" s="98" t="str">
        <f t="shared" si="128"/>
        <v xml:space="preserve"> </v>
      </c>
    </row>
    <row r="298" spans="1:17" s="102" customFormat="1" ht="25.5" hidden="1" customHeight="1" x14ac:dyDescent="0.2">
      <c r="A298" s="95" t="s">
        <v>60</v>
      </c>
      <c r="B298" s="70" t="s">
        <v>133</v>
      </c>
      <c r="C298" s="70" t="s">
        <v>142</v>
      </c>
      <c r="D298" s="70" t="s">
        <v>139</v>
      </c>
      <c r="E298" s="70" t="s">
        <v>415</v>
      </c>
      <c r="F298" s="70" t="s">
        <v>225</v>
      </c>
      <c r="G298" s="68"/>
      <c r="H298" s="68">
        <v>0</v>
      </c>
      <c r="I298" s="68"/>
      <c r="J298" s="68"/>
      <c r="K298" s="68"/>
      <c r="L298" s="68"/>
      <c r="M298" s="68"/>
      <c r="N298" s="68">
        <f t="shared" si="135"/>
        <v>0</v>
      </c>
      <c r="O298" s="68">
        <v>0</v>
      </c>
      <c r="P298" s="68">
        <f>O298</f>
        <v>0</v>
      </c>
      <c r="Q298" s="98" t="str">
        <f t="shared" si="128"/>
        <v xml:space="preserve"> </v>
      </c>
    </row>
    <row r="299" spans="1:17" ht="16.5" hidden="1" customHeight="1" x14ac:dyDescent="0.2">
      <c r="A299" s="64" t="s">
        <v>509</v>
      </c>
      <c r="B299" s="69" t="s">
        <v>133</v>
      </c>
      <c r="C299" s="69" t="s">
        <v>142</v>
      </c>
      <c r="D299" s="69" t="s">
        <v>139</v>
      </c>
      <c r="E299" s="69" t="s">
        <v>510</v>
      </c>
      <c r="F299" s="69"/>
      <c r="G299" s="67">
        <f t="shared" ref="G299:M300" si="139">G300</f>
        <v>0</v>
      </c>
      <c r="H299" s="67">
        <f>H300</f>
        <v>0</v>
      </c>
      <c r="I299" s="67">
        <f t="shared" si="139"/>
        <v>0</v>
      </c>
      <c r="J299" s="67">
        <f t="shared" si="139"/>
        <v>0</v>
      </c>
      <c r="K299" s="67">
        <f t="shared" si="139"/>
        <v>0</v>
      </c>
      <c r="L299" s="67">
        <f t="shared" si="139"/>
        <v>0</v>
      </c>
      <c r="M299" s="67">
        <f t="shared" si="139"/>
        <v>0</v>
      </c>
      <c r="N299" s="67">
        <f t="shared" si="135"/>
        <v>0</v>
      </c>
      <c r="O299" s="67">
        <f>O300</f>
        <v>0</v>
      </c>
      <c r="P299" s="67">
        <f>P300</f>
        <v>0</v>
      </c>
      <c r="Q299" s="98" t="str">
        <f t="shared" si="128"/>
        <v xml:space="preserve"> </v>
      </c>
    </row>
    <row r="300" spans="1:17" ht="12.75" hidden="1" customHeight="1" x14ac:dyDescent="0.2">
      <c r="A300" s="64" t="s">
        <v>456</v>
      </c>
      <c r="B300" s="69" t="s">
        <v>133</v>
      </c>
      <c r="C300" s="69" t="s">
        <v>142</v>
      </c>
      <c r="D300" s="69" t="s">
        <v>139</v>
      </c>
      <c r="E300" s="69" t="s">
        <v>510</v>
      </c>
      <c r="F300" s="69" t="s">
        <v>224</v>
      </c>
      <c r="G300" s="67">
        <f t="shared" si="139"/>
        <v>0</v>
      </c>
      <c r="H300" s="67">
        <f>H301</f>
        <v>0</v>
      </c>
      <c r="I300" s="67">
        <f t="shared" si="139"/>
        <v>0</v>
      </c>
      <c r="J300" s="67">
        <f t="shared" si="139"/>
        <v>0</v>
      </c>
      <c r="K300" s="67">
        <f t="shared" si="139"/>
        <v>0</v>
      </c>
      <c r="L300" s="67">
        <f t="shared" si="139"/>
        <v>0</v>
      </c>
      <c r="M300" s="67">
        <f t="shared" si="139"/>
        <v>0</v>
      </c>
      <c r="N300" s="67">
        <f t="shared" si="135"/>
        <v>0</v>
      </c>
      <c r="O300" s="67">
        <f>O301</f>
        <v>0</v>
      </c>
      <c r="P300" s="67">
        <f>P301</f>
        <v>0</v>
      </c>
      <c r="Q300" s="98" t="str">
        <f t="shared" si="128"/>
        <v xml:space="preserve"> </v>
      </c>
    </row>
    <row r="301" spans="1:17" s="102" customFormat="1" ht="25.5" hidden="1" customHeight="1" x14ac:dyDescent="0.2">
      <c r="A301" s="95" t="s">
        <v>457</v>
      </c>
      <c r="B301" s="70" t="s">
        <v>133</v>
      </c>
      <c r="C301" s="70" t="s">
        <v>142</v>
      </c>
      <c r="D301" s="70" t="s">
        <v>139</v>
      </c>
      <c r="E301" s="70" t="s">
        <v>510</v>
      </c>
      <c r="F301" s="70" t="s">
        <v>225</v>
      </c>
      <c r="G301" s="68"/>
      <c r="H301" s="68">
        <v>0</v>
      </c>
      <c r="I301" s="68"/>
      <c r="J301" s="68"/>
      <c r="K301" s="68"/>
      <c r="L301" s="68"/>
      <c r="M301" s="68"/>
      <c r="N301" s="68">
        <f t="shared" si="135"/>
        <v>0</v>
      </c>
      <c r="O301" s="68">
        <v>0</v>
      </c>
      <c r="P301" s="68">
        <f>O301</f>
        <v>0</v>
      </c>
      <c r="Q301" s="98" t="str">
        <f t="shared" si="128"/>
        <v xml:space="preserve"> </v>
      </c>
    </row>
    <row r="302" spans="1:17" ht="12.75" customHeight="1" x14ac:dyDescent="0.2">
      <c r="A302" s="93" t="s">
        <v>24</v>
      </c>
      <c r="B302" s="94" t="s">
        <v>133</v>
      </c>
      <c r="C302" s="94" t="s">
        <v>142</v>
      </c>
      <c r="D302" s="94" t="s">
        <v>140</v>
      </c>
      <c r="E302" s="94"/>
      <c r="F302" s="94"/>
      <c r="G302" s="66">
        <f>G303+G320+G324</f>
        <v>56719892.579999998</v>
      </c>
      <c r="H302" s="66">
        <f t="shared" ref="H302:P302" si="140">H303+H320+H324</f>
        <v>0</v>
      </c>
      <c r="I302" s="66">
        <f>I303+I320+I324</f>
        <v>0</v>
      </c>
      <c r="J302" s="66">
        <f t="shared" si="140"/>
        <v>0</v>
      </c>
      <c r="K302" s="66">
        <f t="shared" si="140"/>
        <v>0</v>
      </c>
      <c r="L302" s="66">
        <f t="shared" si="140"/>
        <v>0</v>
      </c>
      <c r="M302" s="66">
        <f t="shared" si="140"/>
        <v>0</v>
      </c>
      <c r="N302" s="66">
        <f>N303+N320+N324</f>
        <v>56719892.579999998</v>
      </c>
      <c r="O302" s="66">
        <f t="shared" si="140"/>
        <v>14494852.58</v>
      </c>
      <c r="P302" s="66">
        <f t="shared" si="140"/>
        <v>14494852.58</v>
      </c>
      <c r="Q302" s="98">
        <f t="shared" si="128"/>
        <v>1</v>
      </c>
    </row>
    <row r="303" spans="1:17" ht="28.5" customHeight="1" x14ac:dyDescent="0.2">
      <c r="A303" s="93" t="s">
        <v>116</v>
      </c>
      <c r="B303" s="94" t="s">
        <v>133</v>
      </c>
      <c r="C303" s="94" t="s">
        <v>142</v>
      </c>
      <c r="D303" s="94" t="s">
        <v>140</v>
      </c>
      <c r="E303" s="94" t="s">
        <v>168</v>
      </c>
      <c r="F303" s="94"/>
      <c r="G303" s="66">
        <f t="shared" ref="G303:M303" si="141">G304</f>
        <v>17719892.579999998</v>
      </c>
      <c r="H303" s="66">
        <f t="shared" si="141"/>
        <v>0</v>
      </c>
      <c r="I303" s="66">
        <f t="shared" si="141"/>
        <v>0</v>
      </c>
      <c r="J303" s="66">
        <f t="shared" si="141"/>
        <v>0</v>
      </c>
      <c r="K303" s="66">
        <f t="shared" si="141"/>
        <v>0</v>
      </c>
      <c r="L303" s="66">
        <f t="shared" si="141"/>
        <v>0</v>
      </c>
      <c r="M303" s="66">
        <f t="shared" si="141"/>
        <v>0</v>
      </c>
      <c r="N303" s="66">
        <f t="shared" ref="N303:N319" si="142">G303+H303+I303+J303+K303+L303+M303</f>
        <v>17719892.579999998</v>
      </c>
      <c r="O303" s="66">
        <f>O304</f>
        <v>14494852.58</v>
      </c>
      <c r="P303" s="66">
        <f>P304</f>
        <v>14494852.58</v>
      </c>
      <c r="Q303" s="98">
        <f t="shared" si="128"/>
        <v>1</v>
      </c>
    </row>
    <row r="304" spans="1:17" ht="27" customHeight="1" x14ac:dyDescent="0.2">
      <c r="A304" s="93" t="s">
        <v>129</v>
      </c>
      <c r="B304" s="94" t="s">
        <v>133</v>
      </c>
      <c r="C304" s="94" t="s">
        <v>142</v>
      </c>
      <c r="D304" s="94" t="s">
        <v>140</v>
      </c>
      <c r="E304" s="94" t="s">
        <v>189</v>
      </c>
      <c r="F304" s="94"/>
      <c r="G304" s="66">
        <f>G305+G308+G314+G311</f>
        <v>17719892.579999998</v>
      </c>
      <c r="H304" s="66">
        <f>H305+H308+H314</f>
        <v>0</v>
      </c>
      <c r="I304" s="66">
        <f>I305+I308+I314+I317</f>
        <v>0</v>
      </c>
      <c r="J304" s="66">
        <f>J305+J308+J314+J317</f>
        <v>0</v>
      </c>
      <c r="K304" s="66">
        <f>K305+K308+K314</f>
        <v>0</v>
      </c>
      <c r="L304" s="66">
        <f>L305+L308+L314</f>
        <v>0</v>
      </c>
      <c r="M304" s="66">
        <f>M305+M308+M314</f>
        <v>0</v>
      </c>
      <c r="N304" s="66">
        <f t="shared" si="142"/>
        <v>17719892.579999998</v>
      </c>
      <c r="O304" s="66">
        <f>O305+O308+O314</f>
        <v>14494852.58</v>
      </c>
      <c r="P304" s="66">
        <f>P305+P308+P314</f>
        <v>14494852.58</v>
      </c>
      <c r="Q304" s="98">
        <f t="shared" si="128"/>
        <v>1</v>
      </c>
    </row>
    <row r="305" spans="1:17" ht="12.75" customHeight="1" x14ac:dyDescent="0.2">
      <c r="A305" s="64" t="s">
        <v>551</v>
      </c>
      <c r="B305" s="69" t="s">
        <v>133</v>
      </c>
      <c r="C305" s="69" t="s">
        <v>142</v>
      </c>
      <c r="D305" s="69" t="s">
        <v>140</v>
      </c>
      <c r="E305" s="69" t="s">
        <v>190</v>
      </c>
      <c r="F305" s="69"/>
      <c r="G305" s="67">
        <f t="shared" ref="G305:M306" si="143">G306</f>
        <v>12683855.529999999</v>
      </c>
      <c r="H305" s="67">
        <f t="shared" si="143"/>
        <v>0</v>
      </c>
      <c r="I305" s="67">
        <f t="shared" si="143"/>
        <v>0</v>
      </c>
      <c r="J305" s="67">
        <f t="shared" si="143"/>
        <v>0</v>
      </c>
      <c r="K305" s="67">
        <f t="shared" si="143"/>
        <v>0</v>
      </c>
      <c r="L305" s="67">
        <f t="shared" si="143"/>
        <v>0</v>
      </c>
      <c r="M305" s="67">
        <f t="shared" si="143"/>
        <v>0</v>
      </c>
      <c r="N305" s="67">
        <f t="shared" si="142"/>
        <v>12683855.529999999</v>
      </c>
      <c r="O305" s="67">
        <f>O306</f>
        <v>12683855.529999999</v>
      </c>
      <c r="P305" s="67">
        <f>P306</f>
        <v>12683855.529999999</v>
      </c>
      <c r="Q305" s="98">
        <f t="shared" ref="Q305:Q333" si="144">IF(SUM(N305:P305)&gt;0,1," ")</f>
        <v>1</v>
      </c>
    </row>
    <row r="306" spans="1:17" ht="12.75" customHeight="1" x14ac:dyDescent="0.2">
      <c r="A306" s="64" t="s">
        <v>456</v>
      </c>
      <c r="B306" s="69" t="s">
        <v>133</v>
      </c>
      <c r="C306" s="69" t="s">
        <v>142</v>
      </c>
      <c r="D306" s="69" t="s">
        <v>140</v>
      </c>
      <c r="E306" s="69" t="s">
        <v>190</v>
      </c>
      <c r="F306" s="69" t="s">
        <v>224</v>
      </c>
      <c r="G306" s="67">
        <f t="shared" si="143"/>
        <v>12683855.529999999</v>
      </c>
      <c r="H306" s="67">
        <f t="shared" si="143"/>
        <v>0</v>
      </c>
      <c r="I306" s="67">
        <f t="shared" si="143"/>
        <v>0</v>
      </c>
      <c r="J306" s="67">
        <f t="shared" si="143"/>
        <v>0</v>
      </c>
      <c r="K306" s="67">
        <f t="shared" si="143"/>
        <v>0</v>
      </c>
      <c r="L306" s="67">
        <f t="shared" si="143"/>
        <v>0</v>
      </c>
      <c r="M306" s="67">
        <f t="shared" si="143"/>
        <v>0</v>
      </c>
      <c r="N306" s="67">
        <f t="shared" si="142"/>
        <v>12683855.529999999</v>
      </c>
      <c r="O306" s="67">
        <f>O307</f>
        <v>12683855.529999999</v>
      </c>
      <c r="P306" s="67">
        <f>O306</f>
        <v>12683855.529999999</v>
      </c>
      <c r="Q306" s="98">
        <f t="shared" si="144"/>
        <v>1</v>
      </c>
    </row>
    <row r="307" spans="1:17" s="102" customFormat="1" ht="15" customHeight="1" x14ac:dyDescent="0.2">
      <c r="A307" s="95" t="s">
        <v>457</v>
      </c>
      <c r="B307" s="70" t="s">
        <v>133</v>
      </c>
      <c r="C307" s="70" t="s">
        <v>142</v>
      </c>
      <c r="D307" s="70" t="s">
        <v>140</v>
      </c>
      <c r="E307" s="70" t="s">
        <v>190</v>
      </c>
      <c r="F307" s="70" t="s">
        <v>225</v>
      </c>
      <c r="G307" s="68">
        <v>12683855.529999999</v>
      </c>
      <c r="H307" s="68"/>
      <c r="I307" s="68"/>
      <c r="J307" s="68"/>
      <c r="K307" s="68">
        <v>0</v>
      </c>
      <c r="L307" s="68"/>
      <c r="M307" s="68"/>
      <c r="N307" s="68">
        <f t="shared" si="142"/>
        <v>12683855.529999999</v>
      </c>
      <c r="O307" s="68">
        <f>G307</f>
        <v>12683855.529999999</v>
      </c>
      <c r="P307" s="68">
        <f>O307</f>
        <v>12683855.529999999</v>
      </c>
      <c r="Q307" s="98">
        <f t="shared" si="144"/>
        <v>1</v>
      </c>
    </row>
    <row r="308" spans="1:17" ht="12.75" customHeight="1" x14ac:dyDescent="0.2">
      <c r="A308" s="64" t="s">
        <v>25</v>
      </c>
      <c r="B308" s="69" t="s">
        <v>133</v>
      </c>
      <c r="C308" s="69" t="s">
        <v>142</v>
      </c>
      <c r="D308" s="69" t="s">
        <v>140</v>
      </c>
      <c r="E308" s="69" t="s">
        <v>191</v>
      </c>
      <c r="F308" s="69"/>
      <c r="G308" s="67">
        <f>G309</f>
        <v>5036037.05</v>
      </c>
      <c r="H308" s="67">
        <f t="shared" ref="H308:M309" si="145">H309</f>
        <v>0</v>
      </c>
      <c r="I308" s="67">
        <f t="shared" si="145"/>
        <v>0</v>
      </c>
      <c r="J308" s="67">
        <f t="shared" si="145"/>
        <v>0</v>
      </c>
      <c r="K308" s="67">
        <f t="shared" si="145"/>
        <v>0</v>
      </c>
      <c r="L308" s="67">
        <f t="shared" si="145"/>
        <v>0</v>
      </c>
      <c r="M308" s="67">
        <f t="shared" si="145"/>
        <v>0</v>
      </c>
      <c r="N308" s="67">
        <f t="shared" si="142"/>
        <v>5036037.05</v>
      </c>
      <c r="O308" s="67">
        <f>O309</f>
        <v>1810997.05</v>
      </c>
      <c r="P308" s="67">
        <f>P309</f>
        <v>1810997.05</v>
      </c>
      <c r="Q308" s="98">
        <f t="shared" si="144"/>
        <v>1</v>
      </c>
    </row>
    <row r="309" spans="1:17" ht="12.75" customHeight="1" x14ac:dyDescent="0.2">
      <c r="A309" s="64" t="s">
        <v>456</v>
      </c>
      <c r="B309" s="69" t="s">
        <v>133</v>
      </c>
      <c r="C309" s="69" t="s">
        <v>142</v>
      </c>
      <c r="D309" s="69" t="s">
        <v>140</v>
      </c>
      <c r="E309" s="69" t="s">
        <v>191</v>
      </c>
      <c r="F309" s="69" t="s">
        <v>224</v>
      </c>
      <c r="G309" s="67">
        <f>G310</f>
        <v>5036037.05</v>
      </c>
      <c r="H309" s="67">
        <f t="shared" si="145"/>
        <v>0</v>
      </c>
      <c r="I309" s="67">
        <f t="shared" si="145"/>
        <v>0</v>
      </c>
      <c r="J309" s="67">
        <f t="shared" si="145"/>
        <v>0</v>
      </c>
      <c r="K309" s="67">
        <f t="shared" si="145"/>
        <v>0</v>
      </c>
      <c r="L309" s="67">
        <f t="shared" si="145"/>
        <v>0</v>
      </c>
      <c r="M309" s="67">
        <f t="shared" si="145"/>
        <v>0</v>
      </c>
      <c r="N309" s="67">
        <f t="shared" si="142"/>
        <v>5036037.05</v>
      </c>
      <c r="O309" s="67">
        <f>O310</f>
        <v>1810997.05</v>
      </c>
      <c r="P309" s="67">
        <f>P310</f>
        <v>1810997.05</v>
      </c>
      <c r="Q309" s="98">
        <f t="shared" si="144"/>
        <v>1</v>
      </c>
    </row>
    <row r="310" spans="1:17" s="102" customFormat="1" ht="17.25" customHeight="1" x14ac:dyDescent="0.2">
      <c r="A310" s="95" t="s">
        <v>457</v>
      </c>
      <c r="B310" s="70" t="s">
        <v>133</v>
      </c>
      <c r="C310" s="70" t="s">
        <v>142</v>
      </c>
      <c r="D310" s="70" t="s">
        <v>140</v>
      </c>
      <c r="E310" s="70" t="s">
        <v>191</v>
      </c>
      <c r="F310" s="70" t="s">
        <v>225</v>
      </c>
      <c r="G310" s="68">
        <v>5036037.05</v>
      </c>
      <c r="H310" s="68">
        <v>0</v>
      </c>
      <c r="I310" s="68">
        <v>0</v>
      </c>
      <c r="J310" s="68">
        <v>0</v>
      </c>
      <c r="K310" s="68"/>
      <c r="L310" s="68"/>
      <c r="M310" s="68"/>
      <c r="N310" s="68">
        <f t="shared" si="142"/>
        <v>5036037.05</v>
      </c>
      <c r="O310" s="68">
        <v>1810997.05</v>
      </c>
      <c r="P310" s="68">
        <v>1810997.05</v>
      </c>
      <c r="Q310" s="98">
        <f t="shared" si="144"/>
        <v>1</v>
      </c>
    </row>
    <row r="311" spans="1:17" ht="38.25" hidden="1" x14ac:dyDescent="0.2">
      <c r="A311" s="104" t="s">
        <v>654</v>
      </c>
      <c r="B311" s="69" t="s">
        <v>133</v>
      </c>
      <c r="C311" s="69" t="s">
        <v>142</v>
      </c>
      <c r="D311" s="69" t="s">
        <v>140</v>
      </c>
      <c r="E311" s="69" t="s">
        <v>347</v>
      </c>
      <c r="F311" s="69"/>
      <c r="G311" s="67">
        <f t="shared" ref="G311:M312" si="146">G312</f>
        <v>0</v>
      </c>
      <c r="H311" s="67">
        <f t="shared" si="146"/>
        <v>0</v>
      </c>
      <c r="I311" s="67">
        <f t="shared" si="146"/>
        <v>0</v>
      </c>
      <c r="J311" s="67">
        <f t="shared" si="146"/>
        <v>0</v>
      </c>
      <c r="K311" s="67">
        <f t="shared" si="146"/>
        <v>0</v>
      </c>
      <c r="L311" s="67">
        <f t="shared" si="146"/>
        <v>0</v>
      </c>
      <c r="M311" s="67">
        <f t="shared" si="146"/>
        <v>0</v>
      </c>
      <c r="N311" s="67">
        <f t="shared" si="142"/>
        <v>0</v>
      </c>
      <c r="O311" s="67">
        <f>O312</f>
        <v>0</v>
      </c>
      <c r="P311" s="67">
        <f>P312</f>
        <v>0</v>
      </c>
      <c r="Q311" s="98" t="str">
        <f t="shared" si="144"/>
        <v xml:space="preserve"> </v>
      </c>
    </row>
    <row r="312" spans="1:17" ht="15.75" hidden="1" customHeight="1" x14ac:dyDescent="0.2">
      <c r="A312" s="64" t="s">
        <v>456</v>
      </c>
      <c r="B312" s="69" t="s">
        <v>133</v>
      </c>
      <c r="C312" s="69" t="s">
        <v>142</v>
      </c>
      <c r="D312" s="69" t="s">
        <v>140</v>
      </c>
      <c r="E312" s="69" t="s">
        <v>347</v>
      </c>
      <c r="F312" s="69" t="s">
        <v>224</v>
      </c>
      <c r="G312" s="67">
        <f t="shared" si="146"/>
        <v>0</v>
      </c>
      <c r="H312" s="67">
        <f t="shared" si="146"/>
        <v>0</v>
      </c>
      <c r="I312" s="67">
        <f t="shared" si="146"/>
        <v>0</v>
      </c>
      <c r="J312" s="67">
        <f t="shared" si="146"/>
        <v>0</v>
      </c>
      <c r="K312" s="67">
        <f t="shared" si="146"/>
        <v>0</v>
      </c>
      <c r="L312" s="67">
        <f t="shared" si="146"/>
        <v>0</v>
      </c>
      <c r="M312" s="67">
        <f t="shared" si="146"/>
        <v>0</v>
      </c>
      <c r="N312" s="67">
        <f t="shared" si="142"/>
        <v>0</v>
      </c>
      <c r="O312" s="67">
        <f>O313</f>
        <v>0</v>
      </c>
      <c r="P312" s="67">
        <f>P313</f>
        <v>0</v>
      </c>
      <c r="Q312" s="98" t="str">
        <f t="shared" si="144"/>
        <v xml:space="preserve"> </v>
      </c>
    </row>
    <row r="313" spans="1:17" s="102" customFormat="1" ht="15" hidden="1" customHeight="1" x14ac:dyDescent="0.2">
      <c r="A313" s="95" t="s">
        <v>457</v>
      </c>
      <c r="B313" s="70" t="s">
        <v>133</v>
      </c>
      <c r="C313" s="70" t="s">
        <v>142</v>
      </c>
      <c r="D313" s="70" t="s">
        <v>140</v>
      </c>
      <c r="E313" s="70" t="s">
        <v>347</v>
      </c>
      <c r="F313" s="70" t="s">
        <v>225</v>
      </c>
      <c r="G313" s="68">
        <v>0</v>
      </c>
      <c r="H313" s="68"/>
      <c r="I313" s="68"/>
      <c r="J313" s="68"/>
      <c r="K313" s="68"/>
      <c r="L313" s="68"/>
      <c r="M313" s="68"/>
      <c r="N313" s="68">
        <f t="shared" si="142"/>
        <v>0</v>
      </c>
      <c r="O313" s="68">
        <v>0</v>
      </c>
      <c r="P313" s="68">
        <f>O313</f>
        <v>0</v>
      </c>
      <c r="Q313" s="98" t="str">
        <f t="shared" si="144"/>
        <v xml:space="preserve"> </v>
      </c>
    </row>
    <row r="314" spans="1:17" ht="21.75" hidden="1" customHeight="1" x14ac:dyDescent="0.2">
      <c r="A314" s="137" t="s">
        <v>473</v>
      </c>
      <c r="B314" s="69" t="s">
        <v>133</v>
      </c>
      <c r="C314" s="69" t="s">
        <v>142</v>
      </c>
      <c r="D314" s="69" t="s">
        <v>140</v>
      </c>
      <c r="E314" s="69" t="s">
        <v>470</v>
      </c>
      <c r="F314" s="69"/>
      <c r="G314" s="67">
        <f t="shared" ref="G314:M318" si="147">G315</f>
        <v>0</v>
      </c>
      <c r="H314" s="67">
        <f t="shared" si="147"/>
        <v>0</v>
      </c>
      <c r="I314" s="67">
        <f t="shared" si="147"/>
        <v>0</v>
      </c>
      <c r="J314" s="67">
        <f t="shared" si="147"/>
        <v>0</v>
      </c>
      <c r="K314" s="67">
        <f t="shared" si="147"/>
        <v>0</v>
      </c>
      <c r="L314" s="67">
        <f t="shared" si="147"/>
        <v>0</v>
      </c>
      <c r="M314" s="67">
        <f t="shared" si="147"/>
        <v>0</v>
      </c>
      <c r="N314" s="67">
        <f t="shared" si="142"/>
        <v>0</v>
      </c>
      <c r="O314" s="67">
        <f t="shared" ref="O314:P318" si="148">O315</f>
        <v>0</v>
      </c>
      <c r="P314" s="67">
        <f t="shared" si="148"/>
        <v>0</v>
      </c>
      <c r="Q314" s="98" t="str">
        <f t="shared" si="144"/>
        <v xml:space="preserve"> </v>
      </c>
    </row>
    <row r="315" spans="1:17" ht="20.25" hidden="1" customHeight="1" x14ac:dyDescent="0.2">
      <c r="A315" s="64" t="s">
        <v>456</v>
      </c>
      <c r="B315" s="69" t="s">
        <v>133</v>
      </c>
      <c r="C315" s="69" t="s">
        <v>142</v>
      </c>
      <c r="D315" s="69" t="s">
        <v>140</v>
      </c>
      <c r="E315" s="69" t="s">
        <v>470</v>
      </c>
      <c r="F315" s="69" t="s">
        <v>224</v>
      </c>
      <c r="G315" s="67">
        <f t="shared" si="147"/>
        <v>0</v>
      </c>
      <c r="H315" s="67">
        <f t="shared" si="147"/>
        <v>0</v>
      </c>
      <c r="I315" s="67">
        <f t="shared" si="147"/>
        <v>0</v>
      </c>
      <c r="J315" s="67">
        <f t="shared" si="147"/>
        <v>0</v>
      </c>
      <c r="K315" s="67">
        <f t="shared" si="147"/>
        <v>0</v>
      </c>
      <c r="L315" s="67">
        <f t="shared" si="147"/>
        <v>0</v>
      </c>
      <c r="M315" s="67">
        <f t="shared" si="147"/>
        <v>0</v>
      </c>
      <c r="N315" s="67">
        <f t="shared" si="142"/>
        <v>0</v>
      </c>
      <c r="O315" s="67">
        <f t="shared" si="148"/>
        <v>0</v>
      </c>
      <c r="P315" s="67">
        <f t="shared" si="148"/>
        <v>0</v>
      </c>
      <c r="Q315" s="98" t="str">
        <f t="shared" si="144"/>
        <v xml:space="preserve"> </v>
      </c>
    </row>
    <row r="316" spans="1:17" s="102" customFormat="1" ht="29.25" hidden="1" customHeight="1" x14ac:dyDescent="0.2">
      <c r="A316" s="95" t="s">
        <v>457</v>
      </c>
      <c r="B316" s="70" t="s">
        <v>133</v>
      </c>
      <c r="C316" s="70" t="s">
        <v>142</v>
      </c>
      <c r="D316" s="70" t="s">
        <v>140</v>
      </c>
      <c r="E316" s="70" t="s">
        <v>470</v>
      </c>
      <c r="F316" s="70" t="s">
        <v>225</v>
      </c>
      <c r="G316" s="68">
        <v>0</v>
      </c>
      <c r="H316" s="68"/>
      <c r="I316" s="68"/>
      <c r="J316" s="68"/>
      <c r="K316" s="68"/>
      <c r="L316" s="68"/>
      <c r="M316" s="68"/>
      <c r="N316" s="78">
        <f t="shared" si="142"/>
        <v>0</v>
      </c>
      <c r="O316" s="68">
        <v>0</v>
      </c>
      <c r="P316" s="68">
        <f>O316</f>
        <v>0</v>
      </c>
      <c r="Q316" s="98" t="str">
        <f t="shared" si="144"/>
        <v xml:space="preserve"> </v>
      </c>
    </row>
    <row r="317" spans="1:17" ht="51" hidden="1" x14ac:dyDescent="0.2">
      <c r="A317" s="137" t="s">
        <v>521</v>
      </c>
      <c r="B317" s="69" t="s">
        <v>133</v>
      </c>
      <c r="C317" s="69" t="s">
        <v>142</v>
      </c>
      <c r="D317" s="69" t="s">
        <v>140</v>
      </c>
      <c r="E317" s="69" t="s">
        <v>522</v>
      </c>
      <c r="F317" s="69"/>
      <c r="G317" s="67">
        <f t="shared" si="147"/>
        <v>0</v>
      </c>
      <c r="H317" s="67">
        <f t="shared" si="147"/>
        <v>0</v>
      </c>
      <c r="I317" s="67">
        <f t="shared" si="147"/>
        <v>0</v>
      </c>
      <c r="J317" s="67">
        <f t="shared" si="147"/>
        <v>0</v>
      </c>
      <c r="K317" s="67">
        <f t="shared" si="147"/>
        <v>0</v>
      </c>
      <c r="L317" s="67">
        <f t="shared" si="147"/>
        <v>0</v>
      </c>
      <c r="M317" s="67">
        <f t="shared" si="147"/>
        <v>0</v>
      </c>
      <c r="N317" s="67">
        <f t="shared" si="142"/>
        <v>0</v>
      </c>
      <c r="O317" s="67">
        <f t="shared" si="148"/>
        <v>0</v>
      </c>
      <c r="P317" s="67">
        <f t="shared" si="148"/>
        <v>0</v>
      </c>
      <c r="Q317" s="98" t="str">
        <f t="shared" si="144"/>
        <v xml:space="preserve"> </v>
      </c>
    </row>
    <row r="318" spans="1:17" ht="20.25" hidden="1" customHeight="1" x14ac:dyDescent="0.2">
      <c r="A318" s="64" t="s">
        <v>338</v>
      </c>
      <c r="B318" s="69" t="s">
        <v>133</v>
      </c>
      <c r="C318" s="69" t="s">
        <v>142</v>
      </c>
      <c r="D318" s="69" t="s">
        <v>140</v>
      </c>
      <c r="E318" s="69" t="s">
        <v>522</v>
      </c>
      <c r="F318" s="69" t="s">
        <v>224</v>
      </c>
      <c r="G318" s="67">
        <f t="shared" si="147"/>
        <v>0</v>
      </c>
      <c r="H318" s="67">
        <f t="shared" si="147"/>
        <v>0</v>
      </c>
      <c r="I318" s="67">
        <f t="shared" si="147"/>
        <v>0</v>
      </c>
      <c r="J318" s="67">
        <f t="shared" si="147"/>
        <v>0</v>
      </c>
      <c r="K318" s="67">
        <f t="shared" si="147"/>
        <v>0</v>
      </c>
      <c r="L318" s="67">
        <f t="shared" si="147"/>
        <v>0</v>
      </c>
      <c r="M318" s="67">
        <f t="shared" si="147"/>
        <v>0</v>
      </c>
      <c r="N318" s="67">
        <f t="shared" si="142"/>
        <v>0</v>
      </c>
      <c r="O318" s="67">
        <f t="shared" si="148"/>
        <v>0</v>
      </c>
      <c r="P318" s="67">
        <f t="shared" si="148"/>
        <v>0</v>
      </c>
      <c r="Q318" s="98" t="str">
        <f t="shared" si="144"/>
        <v xml:space="preserve"> </v>
      </c>
    </row>
    <row r="319" spans="1:17" s="102" customFormat="1" ht="29.25" hidden="1" customHeight="1" x14ac:dyDescent="0.2">
      <c r="A319" s="105" t="s">
        <v>60</v>
      </c>
      <c r="B319" s="70" t="s">
        <v>133</v>
      </c>
      <c r="C319" s="70" t="s">
        <v>142</v>
      </c>
      <c r="D319" s="70" t="s">
        <v>140</v>
      </c>
      <c r="E319" s="70" t="s">
        <v>522</v>
      </c>
      <c r="F319" s="70" t="s">
        <v>225</v>
      </c>
      <c r="G319" s="68">
        <v>0</v>
      </c>
      <c r="H319" s="68"/>
      <c r="I319" s="68">
        <v>0</v>
      </c>
      <c r="J319" s="68">
        <v>0</v>
      </c>
      <c r="K319" s="68"/>
      <c r="L319" s="68"/>
      <c r="M319" s="68"/>
      <c r="N319" s="78">
        <f t="shared" si="142"/>
        <v>0</v>
      </c>
      <c r="O319" s="68">
        <v>0</v>
      </c>
      <c r="P319" s="68">
        <f>O319</f>
        <v>0</v>
      </c>
      <c r="Q319" s="98" t="str">
        <f t="shared" si="144"/>
        <v xml:space="preserve"> </v>
      </c>
    </row>
    <row r="320" spans="1:17" s="109" customFormat="1" ht="26.25" hidden="1" customHeight="1" x14ac:dyDescent="0.25">
      <c r="A320" s="57" t="s">
        <v>339</v>
      </c>
      <c r="B320" s="58" t="s">
        <v>133</v>
      </c>
      <c r="C320" s="94" t="s">
        <v>142</v>
      </c>
      <c r="D320" s="94" t="s">
        <v>140</v>
      </c>
      <c r="E320" s="63" t="s">
        <v>341</v>
      </c>
      <c r="F320" s="63"/>
      <c r="G320" s="66">
        <f>G321</f>
        <v>0</v>
      </c>
      <c r="H320" s="116"/>
      <c r="I320" s="116"/>
      <c r="J320" s="116"/>
      <c r="K320" s="116"/>
      <c r="L320" s="116"/>
      <c r="M320" s="116"/>
      <c r="N320" s="66">
        <f>N321</f>
        <v>0</v>
      </c>
      <c r="O320" s="66">
        <f>O321</f>
        <v>0</v>
      </c>
      <c r="P320" s="66">
        <f>P321</f>
        <v>0</v>
      </c>
      <c r="Q320" s="98" t="str">
        <f t="shared" si="144"/>
        <v xml:space="preserve"> </v>
      </c>
    </row>
    <row r="321" spans="1:17" s="102" customFormat="1" ht="26.25" hidden="1" customHeight="1" x14ac:dyDescent="0.2">
      <c r="A321" s="48" t="s">
        <v>340</v>
      </c>
      <c r="B321" s="60" t="s">
        <v>133</v>
      </c>
      <c r="C321" s="69" t="s">
        <v>142</v>
      </c>
      <c r="D321" s="69" t="s">
        <v>140</v>
      </c>
      <c r="E321" s="59" t="s">
        <v>342</v>
      </c>
      <c r="F321" s="59"/>
      <c r="G321" s="67">
        <f>G322</f>
        <v>0</v>
      </c>
      <c r="H321" s="68"/>
      <c r="I321" s="68"/>
      <c r="J321" s="68"/>
      <c r="K321" s="68"/>
      <c r="L321" s="68"/>
      <c r="M321" s="68"/>
      <c r="N321" s="67">
        <f>G321+H321+I321+J321+K321+L321+M321</f>
        <v>0</v>
      </c>
      <c r="O321" s="67">
        <f>O322</f>
        <v>0</v>
      </c>
      <c r="P321" s="67">
        <f>P322</f>
        <v>0</v>
      </c>
      <c r="Q321" s="98" t="str">
        <f t="shared" si="144"/>
        <v xml:space="preserve"> </v>
      </c>
    </row>
    <row r="322" spans="1:17" s="102" customFormat="1" ht="12.75" hidden="1" customHeight="1" x14ac:dyDescent="0.2">
      <c r="A322" s="64" t="s">
        <v>456</v>
      </c>
      <c r="B322" s="60" t="s">
        <v>133</v>
      </c>
      <c r="C322" s="69" t="s">
        <v>142</v>
      </c>
      <c r="D322" s="69" t="s">
        <v>140</v>
      </c>
      <c r="E322" s="60" t="s">
        <v>342</v>
      </c>
      <c r="F322" s="61" t="s">
        <v>224</v>
      </c>
      <c r="G322" s="67">
        <f>G323</f>
        <v>0</v>
      </c>
      <c r="H322" s="68"/>
      <c r="I322" s="68"/>
      <c r="J322" s="68"/>
      <c r="K322" s="68"/>
      <c r="L322" s="68"/>
      <c r="M322" s="68"/>
      <c r="N322" s="67">
        <f>G322+H322+I322+J322+K322+L322+M322</f>
        <v>0</v>
      </c>
      <c r="O322" s="67">
        <f>O323</f>
        <v>0</v>
      </c>
      <c r="P322" s="67">
        <f>P323</f>
        <v>0</v>
      </c>
      <c r="Q322" s="98" t="str">
        <f t="shared" si="144"/>
        <v xml:space="preserve"> </v>
      </c>
    </row>
    <row r="323" spans="1:17" s="102" customFormat="1" ht="15" hidden="1" customHeight="1" x14ac:dyDescent="0.2">
      <c r="A323" s="95" t="s">
        <v>457</v>
      </c>
      <c r="B323" s="62" t="s">
        <v>133</v>
      </c>
      <c r="C323" s="70" t="s">
        <v>142</v>
      </c>
      <c r="D323" s="70" t="s">
        <v>140</v>
      </c>
      <c r="E323" s="62" t="s">
        <v>342</v>
      </c>
      <c r="F323" s="62" t="s">
        <v>225</v>
      </c>
      <c r="G323" s="68">
        <v>0</v>
      </c>
      <c r="H323" s="68"/>
      <c r="I323" s="68"/>
      <c r="J323" s="68"/>
      <c r="K323" s="68"/>
      <c r="L323" s="68"/>
      <c r="M323" s="68"/>
      <c r="N323" s="68">
        <f>G323+H323+I323+J323+K323+L323+M323</f>
        <v>0</v>
      </c>
      <c r="O323" s="68">
        <v>0</v>
      </c>
      <c r="P323" s="68">
        <v>0</v>
      </c>
      <c r="Q323" s="98" t="str">
        <f t="shared" si="144"/>
        <v xml:space="preserve"> </v>
      </c>
    </row>
    <row r="324" spans="1:17" ht="12.75" customHeight="1" x14ac:dyDescent="0.2">
      <c r="A324" s="106" t="s">
        <v>375</v>
      </c>
      <c r="B324" s="94" t="s">
        <v>133</v>
      </c>
      <c r="C324" s="94" t="s">
        <v>142</v>
      </c>
      <c r="D324" s="94" t="s">
        <v>140</v>
      </c>
      <c r="E324" s="94" t="s">
        <v>372</v>
      </c>
      <c r="F324" s="94"/>
      <c r="G324" s="66">
        <f>G325+G328</f>
        <v>39000000</v>
      </c>
      <c r="H324" s="66">
        <f>H325+H328</f>
        <v>0</v>
      </c>
      <c r="I324" s="66">
        <f>I325+I328+I331</f>
        <v>0</v>
      </c>
      <c r="J324" s="66">
        <f t="shared" ref="J324:P324" si="149">J325+J328</f>
        <v>0</v>
      </c>
      <c r="K324" s="66">
        <f>K325+K328</f>
        <v>0</v>
      </c>
      <c r="L324" s="66">
        <f t="shared" si="149"/>
        <v>0</v>
      </c>
      <c r="M324" s="66">
        <f t="shared" si="149"/>
        <v>0</v>
      </c>
      <c r="N324" s="66">
        <f>N325+N328+N331</f>
        <v>39000000</v>
      </c>
      <c r="O324" s="66">
        <f t="shared" si="149"/>
        <v>0</v>
      </c>
      <c r="P324" s="66">
        <f t="shared" si="149"/>
        <v>0</v>
      </c>
      <c r="Q324" s="98">
        <f t="shared" si="144"/>
        <v>1</v>
      </c>
    </row>
    <row r="325" spans="1:17" s="102" customFormat="1" ht="42.75" customHeight="1" x14ac:dyDescent="0.2">
      <c r="A325" s="104" t="s">
        <v>524</v>
      </c>
      <c r="B325" s="69" t="s">
        <v>133</v>
      </c>
      <c r="C325" s="69" t="s">
        <v>142</v>
      </c>
      <c r="D325" s="69" t="s">
        <v>140</v>
      </c>
      <c r="E325" s="69" t="s">
        <v>471</v>
      </c>
      <c r="F325" s="70"/>
      <c r="G325" s="67">
        <f>G326</f>
        <v>39000000</v>
      </c>
      <c r="H325" s="67">
        <f t="shared" ref="H325:P325" si="150">H326</f>
        <v>0</v>
      </c>
      <c r="I325" s="67">
        <f t="shared" si="150"/>
        <v>0</v>
      </c>
      <c r="J325" s="67">
        <f t="shared" si="150"/>
        <v>0</v>
      </c>
      <c r="K325" s="67">
        <f t="shared" si="150"/>
        <v>0</v>
      </c>
      <c r="L325" s="67">
        <f t="shared" si="150"/>
        <v>0</v>
      </c>
      <c r="M325" s="67">
        <f t="shared" si="150"/>
        <v>0</v>
      </c>
      <c r="N325" s="67">
        <f t="shared" si="150"/>
        <v>39000000</v>
      </c>
      <c r="O325" s="67">
        <f t="shared" si="150"/>
        <v>0</v>
      </c>
      <c r="P325" s="67">
        <f t="shared" si="150"/>
        <v>0</v>
      </c>
      <c r="Q325" s="98">
        <f t="shared" si="144"/>
        <v>1</v>
      </c>
    </row>
    <row r="326" spans="1:17" s="102" customFormat="1" x14ac:dyDescent="0.2">
      <c r="A326" s="64" t="s">
        <v>456</v>
      </c>
      <c r="B326" s="69" t="s">
        <v>133</v>
      </c>
      <c r="C326" s="69" t="s">
        <v>142</v>
      </c>
      <c r="D326" s="69" t="s">
        <v>140</v>
      </c>
      <c r="E326" s="69" t="s">
        <v>471</v>
      </c>
      <c r="F326" s="69" t="s">
        <v>224</v>
      </c>
      <c r="G326" s="67">
        <f>G327</f>
        <v>39000000</v>
      </c>
      <c r="H326" s="68">
        <f>H327</f>
        <v>0</v>
      </c>
      <c r="I326" s="67">
        <f>I327</f>
        <v>0</v>
      </c>
      <c r="J326" s="67">
        <f>J327</f>
        <v>0</v>
      </c>
      <c r="K326" s="67">
        <f>K327</f>
        <v>0</v>
      </c>
      <c r="L326" s="68"/>
      <c r="M326" s="68"/>
      <c r="N326" s="67">
        <f>G326+H326+I326+J326+K326+L326+M326</f>
        <v>39000000</v>
      </c>
      <c r="O326" s="67">
        <f>O327</f>
        <v>0</v>
      </c>
      <c r="P326" s="67">
        <f>P327</f>
        <v>0</v>
      </c>
      <c r="Q326" s="98">
        <f t="shared" si="144"/>
        <v>1</v>
      </c>
    </row>
    <row r="327" spans="1:17" s="102" customFormat="1" ht="27" customHeight="1" x14ac:dyDescent="0.2">
      <c r="A327" s="95" t="s">
        <v>457</v>
      </c>
      <c r="B327" s="70" t="s">
        <v>133</v>
      </c>
      <c r="C327" s="70" t="s">
        <v>142</v>
      </c>
      <c r="D327" s="70" t="s">
        <v>140</v>
      </c>
      <c r="E327" s="70" t="s">
        <v>471</v>
      </c>
      <c r="F327" s="70" t="s">
        <v>225</v>
      </c>
      <c r="G327" s="68">
        <v>39000000</v>
      </c>
      <c r="H327" s="68">
        <v>0</v>
      </c>
      <c r="I327" s="68">
        <v>0</v>
      </c>
      <c r="J327" s="68">
        <v>0</v>
      </c>
      <c r="K327" s="68">
        <v>0</v>
      </c>
      <c r="L327" s="68"/>
      <c r="M327" s="68"/>
      <c r="N327" s="68">
        <f>G327+H327+I327+J327+K327+L327+M327</f>
        <v>39000000</v>
      </c>
      <c r="O327" s="68">
        <v>0</v>
      </c>
      <c r="P327" s="68">
        <f>O327</f>
        <v>0</v>
      </c>
      <c r="Q327" s="98">
        <f t="shared" si="144"/>
        <v>1</v>
      </c>
    </row>
    <row r="328" spans="1:17" s="102" customFormat="1" ht="38.25" hidden="1" x14ac:dyDescent="0.2">
      <c r="A328" s="104" t="s">
        <v>557</v>
      </c>
      <c r="B328" s="69" t="s">
        <v>133</v>
      </c>
      <c r="C328" s="69" t="s">
        <v>142</v>
      </c>
      <c r="D328" s="69" t="s">
        <v>140</v>
      </c>
      <c r="E328" s="69" t="s">
        <v>545</v>
      </c>
      <c r="F328" s="70"/>
      <c r="G328" s="67">
        <f t="shared" ref="G328:P328" si="151">G329</f>
        <v>0</v>
      </c>
      <c r="H328" s="67">
        <f t="shared" si="151"/>
        <v>0</v>
      </c>
      <c r="I328" s="67">
        <f t="shared" si="151"/>
        <v>0</v>
      </c>
      <c r="J328" s="67">
        <f t="shared" si="151"/>
        <v>0</v>
      </c>
      <c r="K328" s="67">
        <f t="shared" si="151"/>
        <v>0</v>
      </c>
      <c r="L328" s="67">
        <f t="shared" si="151"/>
        <v>0</v>
      </c>
      <c r="M328" s="67">
        <f t="shared" si="151"/>
        <v>0</v>
      </c>
      <c r="N328" s="67">
        <f t="shared" si="151"/>
        <v>0</v>
      </c>
      <c r="O328" s="67">
        <f t="shared" si="151"/>
        <v>0</v>
      </c>
      <c r="P328" s="67">
        <f t="shared" si="151"/>
        <v>0</v>
      </c>
      <c r="Q328" s="98" t="str">
        <f t="shared" si="144"/>
        <v xml:space="preserve"> </v>
      </c>
    </row>
    <row r="329" spans="1:17" s="102" customFormat="1" hidden="1" x14ac:dyDescent="0.2">
      <c r="A329" s="64" t="s">
        <v>456</v>
      </c>
      <c r="B329" s="69" t="s">
        <v>133</v>
      </c>
      <c r="C329" s="69" t="s">
        <v>142</v>
      </c>
      <c r="D329" s="69" t="s">
        <v>140</v>
      </c>
      <c r="E329" s="69" t="s">
        <v>545</v>
      </c>
      <c r="F329" s="69" t="s">
        <v>224</v>
      </c>
      <c r="G329" s="67">
        <f>G330</f>
        <v>0</v>
      </c>
      <c r="H329" s="68"/>
      <c r="I329" s="67">
        <f>I330</f>
        <v>0</v>
      </c>
      <c r="J329" s="67">
        <f>J330</f>
        <v>0</v>
      </c>
      <c r="K329" s="68"/>
      <c r="L329" s="68"/>
      <c r="M329" s="68"/>
      <c r="N329" s="67">
        <f>G329+H329+I329+J329+K329+L329+M329</f>
        <v>0</v>
      </c>
      <c r="O329" s="67">
        <f>O330</f>
        <v>0</v>
      </c>
      <c r="P329" s="67">
        <f>P330</f>
        <v>0</v>
      </c>
      <c r="Q329" s="98" t="str">
        <f t="shared" si="144"/>
        <v xml:space="preserve"> </v>
      </c>
    </row>
    <row r="330" spans="1:17" s="102" customFormat="1" ht="27" hidden="1" customHeight="1" x14ac:dyDescent="0.2">
      <c r="A330" s="95" t="s">
        <v>457</v>
      </c>
      <c r="B330" s="70" t="s">
        <v>133</v>
      </c>
      <c r="C330" s="70" t="s">
        <v>142</v>
      </c>
      <c r="D330" s="70" t="s">
        <v>140</v>
      </c>
      <c r="E330" s="70" t="s">
        <v>545</v>
      </c>
      <c r="F330" s="70" t="s">
        <v>225</v>
      </c>
      <c r="G330" s="68">
        <v>0</v>
      </c>
      <c r="H330" s="68"/>
      <c r="I330" s="68">
        <v>0</v>
      </c>
      <c r="J330" s="68">
        <v>0</v>
      </c>
      <c r="K330" s="68"/>
      <c r="L330" s="68"/>
      <c r="M330" s="68"/>
      <c r="N330" s="68">
        <f>G330+H330+I330+J330+K330+L330+M330</f>
        <v>0</v>
      </c>
      <c r="O330" s="68">
        <v>0</v>
      </c>
      <c r="P330" s="68">
        <f>O330</f>
        <v>0</v>
      </c>
      <c r="Q330" s="98" t="str">
        <f t="shared" si="144"/>
        <v xml:space="preserve"> </v>
      </c>
    </row>
    <row r="331" spans="1:17" s="102" customFormat="1" hidden="1" x14ac:dyDescent="0.2">
      <c r="A331" s="104" t="s">
        <v>616</v>
      </c>
      <c r="B331" s="69" t="s">
        <v>133</v>
      </c>
      <c r="C331" s="69" t="s">
        <v>142</v>
      </c>
      <c r="D331" s="69" t="s">
        <v>140</v>
      </c>
      <c r="E331" s="69" t="s">
        <v>615</v>
      </c>
      <c r="F331" s="70"/>
      <c r="G331" s="67">
        <f t="shared" ref="G331:P331" si="152">G332</f>
        <v>0</v>
      </c>
      <c r="H331" s="67">
        <f t="shared" si="152"/>
        <v>0</v>
      </c>
      <c r="I331" s="67">
        <f t="shared" si="152"/>
        <v>0</v>
      </c>
      <c r="J331" s="67">
        <f t="shared" si="152"/>
        <v>0</v>
      </c>
      <c r="K331" s="67">
        <f t="shared" si="152"/>
        <v>0</v>
      </c>
      <c r="L331" s="67">
        <f t="shared" si="152"/>
        <v>0</v>
      </c>
      <c r="M331" s="67">
        <f t="shared" si="152"/>
        <v>0</v>
      </c>
      <c r="N331" s="67">
        <f t="shared" si="152"/>
        <v>0</v>
      </c>
      <c r="O331" s="67">
        <f t="shared" si="152"/>
        <v>0</v>
      </c>
      <c r="P331" s="67">
        <f t="shared" si="152"/>
        <v>0</v>
      </c>
      <c r="Q331" s="98" t="str">
        <f t="shared" si="144"/>
        <v xml:space="preserve"> </v>
      </c>
    </row>
    <row r="332" spans="1:17" s="102" customFormat="1" hidden="1" x14ac:dyDescent="0.2">
      <c r="A332" s="64" t="s">
        <v>456</v>
      </c>
      <c r="B332" s="69" t="s">
        <v>133</v>
      </c>
      <c r="C332" s="69" t="s">
        <v>142</v>
      </c>
      <c r="D332" s="69" t="s">
        <v>140</v>
      </c>
      <c r="E332" s="69" t="s">
        <v>615</v>
      </c>
      <c r="F332" s="69" t="s">
        <v>224</v>
      </c>
      <c r="G332" s="67">
        <f>G333</f>
        <v>0</v>
      </c>
      <c r="H332" s="68"/>
      <c r="I332" s="67">
        <f>I333</f>
        <v>0</v>
      </c>
      <c r="J332" s="67">
        <f>J333</f>
        <v>0</v>
      </c>
      <c r="K332" s="68"/>
      <c r="L332" s="68"/>
      <c r="M332" s="68"/>
      <c r="N332" s="67">
        <f t="shared" ref="N332:N346" si="153">G332+H332+I332+J332+K332+L332+M332</f>
        <v>0</v>
      </c>
      <c r="O332" s="67">
        <f>O333</f>
        <v>0</v>
      </c>
      <c r="P332" s="67">
        <f>P333</f>
        <v>0</v>
      </c>
      <c r="Q332" s="98" t="str">
        <f t="shared" si="144"/>
        <v xml:space="preserve"> </v>
      </c>
    </row>
    <row r="333" spans="1:17" s="102" customFormat="1" ht="27" hidden="1" customHeight="1" x14ac:dyDescent="0.2">
      <c r="A333" s="95" t="s">
        <v>457</v>
      </c>
      <c r="B333" s="70" t="s">
        <v>133</v>
      </c>
      <c r="C333" s="70" t="s">
        <v>142</v>
      </c>
      <c r="D333" s="70" t="s">
        <v>140</v>
      </c>
      <c r="E333" s="70" t="s">
        <v>615</v>
      </c>
      <c r="F333" s="70" t="s">
        <v>225</v>
      </c>
      <c r="G333" s="68">
        <v>0</v>
      </c>
      <c r="H333" s="68"/>
      <c r="I333" s="68">
        <v>0</v>
      </c>
      <c r="J333" s="68">
        <v>0</v>
      </c>
      <c r="K333" s="68"/>
      <c r="L333" s="68"/>
      <c r="M333" s="68"/>
      <c r="N333" s="68">
        <f t="shared" si="153"/>
        <v>0</v>
      </c>
      <c r="O333" s="68">
        <v>0</v>
      </c>
      <c r="P333" s="68">
        <f>O333</f>
        <v>0</v>
      </c>
      <c r="Q333" s="98" t="str">
        <f t="shared" si="144"/>
        <v xml:space="preserve"> </v>
      </c>
    </row>
    <row r="334" spans="1:17" ht="12.75" hidden="1" customHeight="1" x14ac:dyDescent="0.2">
      <c r="A334" s="93" t="s">
        <v>26</v>
      </c>
      <c r="B334" s="94" t="s">
        <v>133</v>
      </c>
      <c r="C334" s="94" t="s">
        <v>142</v>
      </c>
      <c r="D334" s="94" t="s">
        <v>142</v>
      </c>
      <c r="E334" s="94"/>
      <c r="F334" s="94"/>
      <c r="G334" s="66">
        <f>G335</f>
        <v>0</v>
      </c>
      <c r="H334" s="66">
        <f t="shared" ref="H334:M334" si="154">H335</f>
        <v>0</v>
      </c>
      <c r="I334" s="66">
        <f>I335+I353</f>
        <v>0</v>
      </c>
      <c r="J334" s="66">
        <f t="shared" si="154"/>
        <v>0</v>
      </c>
      <c r="K334" s="66">
        <f t="shared" si="154"/>
        <v>0</v>
      </c>
      <c r="L334" s="66">
        <f t="shared" si="154"/>
        <v>0</v>
      </c>
      <c r="M334" s="66">
        <f t="shared" si="154"/>
        <v>0</v>
      </c>
      <c r="N334" s="66">
        <f t="shared" si="153"/>
        <v>0</v>
      </c>
      <c r="O334" s="66">
        <f>O335</f>
        <v>0</v>
      </c>
      <c r="P334" s="66">
        <f>P335</f>
        <v>0</v>
      </c>
      <c r="Q334" s="98" t="str">
        <f t="shared" ref="Q334:Q402" si="155">IF(SUM(N334:P334)&gt;0,1," ")</f>
        <v xml:space="preserve"> </v>
      </c>
    </row>
    <row r="335" spans="1:17" ht="38.25" hidden="1" customHeight="1" x14ac:dyDescent="0.2">
      <c r="A335" s="93" t="s">
        <v>119</v>
      </c>
      <c r="B335" s="94" t="s">
        <v>133</v>
      </c>
      <c r="C335" s="94" t="s">
        <v>142</v>
      </c>
      <c r="D335" s="94" t="s">
        <v>142</v>
      </c>
      <c r="E335" s="94" t="s">
        <v>186</v>
      </c>
      <c r="F335" s="94"/>
      <c r="G335" s="66">
        <f t="shared" ref="G335:M335" si="156">G336+G340</f>
        <v>0</v>
      </c>
      <c r="H335" s="66">
        <f t="shared" si="156"/>
        <v>0</v>
      </c>
      <c r="I335" s="66">
        <f t="shared" si="156"/>
        <v>0</v>
      </c>
      <c r="J335" s="66">
        <f t="shared" si="156"/>
        <v>0</v>
      </c>
      <c r="K335" s="66">
        <f t="shared" si="156"/>
        <v>0</v>
      </c>
      <c r="L335" s="66">
        <f t="shared" si="156"/>
        <v>0</v>
      </c>
      <c r="M335" s="66">
        <f t="shared" si="156"/>
        <v>0</v>
      </c>
      <c r="N335" s="66">
        <f t="shared" si="153"/>
        <v>0</v>
      </c>
      <c r="O335" s="66">
        <f>O336+O340</f>
        <v>0</v>
      </c>
      <c r="P335" s="66">
        <f>P336+P340</f>
        <v>0</v>
      </c>
      <c r="Q335" s="98" t="str">
        <f t="shared" si="155"/>
        <v xml:space="preserve"> </v>
      </c>
    </row>
    <row r="336" spans="1:17" ht="12.75" hidden="1" customHeight="1" x14ac:dyDescent="0.2">
      <c r="A336" s="106" t="s">
        <v>130</v>
      </c>
      <c r="B336" s="94" t="s">
        <v>133</v>
      </c>
      <c r="C336" s="94" t="s">
        <v>142</v>
      </c>
      <c r="D336" s="94" t="s">
        <v>142</v>
      </c>
      <c r="E336" s="94" t="s">
        <v>192</v>
      </c>
      <c r="F336" s="94"/>
      <c r="G336" s="66">
        <f t="shared" ref="G336:M338" si="157">G337</f>
        <v>0</v>
      </c>
      <c r="H336" s="66">
        <f t="shared" si="157"/>
        <v>0</v>
      </c>
      <c r="I336" s="66">
        <f t="shared" si="157"/>
        <v>0</v>
      </c>
      <c r="J336" s="66">
        <f t="shared" si="157"/>
        <v>0</v>
      </c>
      <c r="K336" s="66">
        <f t="shared" si="157"/>
        <v>0</v>
      </c>
      <c r="L336" s="66">
        <f t="shared" si="157"/>
        <v>0</v>
      </c>
      <c r="M336" s="66">
        <f t="shared" si="157"/>
        <v>0</v>
      </c>
      <c r="N336" s="66">
        <f t="shared" si="153"/>
        <v>0</v>
      </c>
      <c r="O336" s="66">
        <f t="shared" ref="O336:P338" si="158">O337</f>
        <v>0</v>
      </c>
      <c r="P336" s="66">
        <f t="shared" si="158"/>
        <v>0</v>
      </c>
      <c r="Q336" s="98" t="str">
        <f t="shared" si="155"/>
        <v xml:space="preserve"> </v>
      </c>
    </row>
    <row r="337" spans="1:17" ht="12.75" hidden="1" customHeight="1" x14ac:dyDescent="0.2">
      <c r="A337" s="104" t="s">
        <v>27</v>
      </c>
      <c r="B337" s="69" t="s">
        <v>133</v>
      </c>
      <c r="C337" s="69" t="s">
        <v>142</v>
      </c>
      <c r="D337" s="69" t="s">
        <v>142</v>
      </c>
      <c r="E337" s="69" t="s">
        <v>193</v>
      </c>
      <c r="F337" s="69"/>
      <c r="G337" s="67">
        <f t="shared" si="157"/>
        <v>0</v>
      </c>
      <c r="H337" s="67">
        <f t="shared" si="157"/>
        <v>0</v>
      </c>
      <c r="I337" s="67">
        <f t="shared" si="157"/>
        <v>0</v>
      </c>
      <c r="J337" s="67">
        <f t="shared" si="157"/>
        <v>0</v>
      </c>
      <c r="K337" s="67">
        <f t="shared" si="157"/>
        <v>0</v>
      </c>
      <c r="L337" s="67">
        <f t="shared" si="157"/>
        <v>0</v>
      </c>
      <c r="M337" s="67">
        <f t="shared" si="157"/>
        <v>0</v>
      </c>
      <c r="N337" s="67">
        <f t="shared" si="153"/>
        <v>0</v>
      </c>
      <c r="O337" s="67">
        <f t="shared" si="158"/>
        <v>0</v>
      </c>
      <c r="P337" s="67">
        <f t="shared" si="158"/>
        <v>0</v>
      </c>
      <c r="Q337" s="98" t="str">
        <f t="shared" si="155"/>
        <v xml:space="preserve"> </v>
      </c>
    </row>
    <row r="338" spans="1:17" ht="12.75" hidden="1" customHeight="1" x14ac:dyDescent="0.2">
      <c r="A338" s="64" t="s">
        <v>456</v>
      </c>
      <c r="B338" s="69" t="s">
        <v>133</v>
      </c>
      <c r="C338" s="69" t="s">
        <v>142</v>
      </c>
      <c r="D338" s="69" t="s">
        <v>142</v>
      </c>
      <c r="E338" s="69" t="s">
        <v>193</v>
      </c>
      <c r="F338" s="69" t="s">
        <v>224</v>
      </c>
      <c r="G338" s="67">
        <f t="shared" si="157"/>
        <v>0</v>
      </c>
      <c r="H338" s="67">
        <f t="shared" si="157"/>
        <v>0</v>
      </c>
      <c r="I338" s="67">
        <f t="shared" si="157"/>
        <v>0</v>
      </c>
      <c r="J338" s="67">
        <f t="shared" si="157"/>
        <v>0</v>
      </c>
      <c r="K338" s="67">
        <f t="shared" si="157"/>
        <v>0</v>
      </c>
      <c r="L338" s="67">
        <f t="shared" si="157"/>
        <v>0</v>
      </c>
      <c r="M338" s="67">
        <f t="shared" si="157"/>
        <v>0</v>
      </c>
      <c r="N338" s="67">
        <f t="shared" si="153"/>
        <v>0</v>
      </c>
      <c r="O338" s="67">
        <f t="shared" si="158"/>
        <v>0</v>
      </c>
      <c r="P338" s="67">
        <f t="shared" si="158"/>
        <v>0</v>
      </c>
      <c r="Q338" s="98" t="str">
        <f t="shared" si="155"/>
        <v xml:space="preserve"> </v>
      </c>
    </row>
    <row r="339" spans="1:17" s="102" customFormat="1" ht="25.5" hidden="1" customHeight="1" x14ac:dyDescent="0.2">
      <c r="A339" s="95" t="s">
        <v>457</v>
      </c>
      <c r="B339" s="70" t="s">
        <v>133</v>
      </c>
      <c r="C339" s="70" t="s">
        <v>142</v>
      </c>
      <c r="D339" s="70" t="s">
        <v>142</v>
      </c>
      <c r="E339" s="70" t="s">
        <v>193</v>
      </c>
      <c r="F339" s="70" t="s">
        <v>225</v>
      </c>
      <c r="G339" s="68">
        <v>0</v>
      </c>
      <c r="H339" s="68"/>
      <c r="I339" s="68"/>
      <c r="J339" s="68"/>
      <c r="K339" s="68"/>
      <c r="L339" s="68"/>
      <c r="M339" s="68"/>
      <c r="N339" s="68">
        <f t="shared" si="153"/>
        <v>0</v>
      </c>
      <c r="O339" s="68">
        <v>0</v>
      </c>
      <c r="P339" s="68">
        <f>O339</f>
        <v>0</v>
      </c>
      <c r="Q339" s="98" t="str">
        <f t="shared" si="155"/>
        <v xml:space="preserve"> </v>
      </c>
    </row>
    <row r="340" spans="1:17" ht="12.75" hidden="1" customHeight="1" x14ac:dyDescent="0.2">
      <c r="A340" s="93" t="s">
        <v>614</v>
      </c>
      <c r="B340" s="94" t="s">
        <v>133</v>
      </c>
      <c r="C340" s="94" t="s">
        <v>142</v>
      </c>
      <c r="D340" s="94" t="s">
        <v>142</v>
      </c>
      <c r="E340" s="94" t="s">
        <v>194</v>
      </c>
      <c r="F340" s="94"/>
      <c r="G340" s="66">
        <f>G341+G344+G347</f>
        <v>0</v>
      </c>
      <c r="H340" s="66">
        <f>H341+H344</f>
        <v>0</v>
      </c>
      <c r="I340" s="66">
        <f>I341+I344+I350</f>
        <v>0</v>
      </c>
      <c r="J340" s="66">
        <f>J341+J344</f>
        <v>0</v>
      </c>
      <c r="K340" s="66">
        <f>K341+K344</f>
        <v>0</v>
      </c>
      <c r="L340" s="66">
        <f>L341+L344</f>
        <v>0</v>
      </c>
      <c r="M340" s="66">
        <f>M341+M344</f>
        <v>0</v>
      </c>
      <c r="N340" s="66">
        <f t="shared" si="153"/>
        <v>0</v>
      </c>
      <c r="O340" s="66">
        <f>O341+O344</f>
        <v>0</v>
      </c>
      <c r="P340" s="66">
        <f>P341+P344</f>
        <v>0</v>
      </c>
      <c r="Q340" s="98" t="str">
        <f t="shared" si="155"/>
        <v xml:space="preserve"> </v>
      </c>
    </row>
    <row r="341" spans="1:17" ht="68.25" hidden="1" customHeight="1" x14ac:dyDescent="0.2">
      <c r="A341" s="103" t="s">
        <v>409</v>
      </c>
      <c r="B341" s="69" t="s">
        <v>133</v>
      </c>
      <c r="C341" s="69" t="s">
        <v>142</v>
      </c>
      <c r="D341" s="69" t="s">
        <v>142</v>
      </c>
      <c r="E341" s="69" t="s">
        <v>412</v>
      </c>
      <c r="F341" s="69"/>
      <c r="G341" s="67">
        <f t="shared" ref="G341:M342" si="159">G342</f>
        <v>0</v>
      </c>
      <c r="H341" s="67">
        <f t="shared" si="159"/>
        <v>0</v>
      </c>
      <c r="I341" s="67">
        <f t="shared" si="159"/>
        <v>0</v>
      </c>
      <c r="J341" s="67">
        <f t="shared" si="159"/>
        <v>0</v>
      </c>
      <c r="K341" s="67">
        <f t="shared" si="159"/>
        <v>0</v>
      </c>
      <c r="L341" s="67">
        <f t="shared" si="159"/>
        <v>0</v>
      </c>
      <c r="M341" s="67">
        <f t="shared" si="159"/>
        <v>0</v>
      </c>
      <c r="N341" s="67">
        <f t="shared" si="153"/>
        <v>0</v>
      </c>
      <c r="O341" s="67">
        <f>O342</f>
        <v>0</v>
      </c>
      <c r="P341" s="67">
        <f>P342</f>
        <v>0</v>
      </c>
      <c r="Q341" s="98" t="str">
        <f t="shared" si="155"/>
        <v xml:space="preserve"> </v>
      </c>
    </row>
    <row r="342" spans="1:17" ht="12.75" hidden="1" customHeight="1" x14ac:dyDescent="0.2">
      <c r="A342" s="64" t="s">
        <v>456</v>
      </c>
      <c r="B342" s="69" t="s">
        <v>133</v>
      </c>
      <c r="C342" s="69" t="s">
        <v>142</v>
      </c>
      <c r="D342" s="69" t="s">
        <v>142</v>
      </c>
      <c r="E342" s="69" t="s">
        <v>412</v>
      </c>
      <c r="F342" s="69" t="s">
        <v>224</v>
      </c>
      <c r="G342" s="67">
        <f t="shared" si="159"/>
        <v>0</v>
      </c>
      <c r="H342" s="67">
        <f t="shared" si="159"/>
        <v>0</v>
      </c>
      <c r="I342" s="67">
        <f t="shared" si="159"/>
        <v>0</v>
      </c>
      <c r="J342" s="67">
        <f t="shared" si="159"/>
        <v>0</v>
      </c>
      <c r="K342" s="67">
        <f t="shared" si="159"/>
        <v>0</v>
      </c>
      <c r="L342" s="67">
        <f t="shared" si="159"/>
        <v>0</v>
      </c>
      <c r="M342" s="67">
        <f t="shared" si="159"/>
        <v>0</v>
      </c>
      <c r="N342" s="67">
        <f t="shared" si="153"/>
        <v>0</v>
      </c>
      <c r="O342" s="67">
        <f>O343</f>
        <v>0</v>
      </c>
      <c r="P342" s="67">
        <f>P343</f>
        <v>0</v>
      </c>
      <c r="Q342" s="98" t="str">
        <f t="shared" si="155"/>
        <v xml:space="preserve"> </v>
      </c>
    </row>
    <row r="343" spans="1:17" s="102" customFormat="1" ht="25.5" hidden="1" customHeight="1" x14ac:dyDescent="0.2">
      <c r="A343" s="95" t="s">
        <v>457</v>
      </c>
      <c r="B343" s="70" t="s">
        <v>133</v>
      </c>
      <c r="C343" s="70" t="s">
        <v>142</v>
      </c>
      <c r="D343" s="70" t="s">
        <v>142</v>
      </c>
      <c r="E343" s="70" t="s">
        <v>412</v>
      </c>
      <c r="F343" s="70" t="s">
        <v>225</v>
      </c>
      <c r="G343" s="68">
        <v>0</v>
      </c>
      <c r="H343" s="68"/>
      <c r="I343" s="68"/>
      <c r="J343" s="68"/>
      <c r="K343" s="68"/>
      <c r="L343" s="68"/>
      <c r="M343" s="68"/>
      <c r="N343" s="68">
        <f t="shared" si="153"/>
        <v>0</v>
      </c>
      <c r="O343" s="68">
        <v>0</v>
      </c>
      <c r="P343" s="68">
        <f>O343</f>
        <v>0</v>
      </c>
      <c r="Q343" s="98" t="str">
        <f t="shared" si="155"/>
        <v xml:space="preserve"> </v>
      </c>
    </row>
    <row r="344" spans="1:17" hidden="1" x14ac:dyDescent="0.2">
      <c r="A344" s="64" t="s">
        <v>532</v>
      </c>
      <c r="B344" s="69" t="s">
        <v>133</v>
      </c>
      <c r="C344" s="69" t="s">
        <v>142</v>
      </c>
      <c r="D344" s="69" t="s">
        <v>142</v>
      </c>
      <c r="E344" s="69" t="s">
        <v>195</v>
      </c>
      <c r="F344" s="69"/>
      <c r="G344" s="67">
        <f t="shared" ref="G344:M355" si="160">G345</f>
        <v>0</v>
      </c>
      <c r="H344" s="67">
        <f t="shared" si="160"/>
        <v>0</v>
      </c>
      <c r="I344" s="67">
        <f t="shared" si="160"/>
        <v>0</v>
      </c>
      <c r="J344" s="67">
        <f t="shared" si="160"/>
        <v>0</v>
      </c>
      <c r="K344" s="67">
        <f t="shared" si="160"/>
        <v>0</v>
      </c>
      <c r="L344" s="67">
        <f t="shared" si="160"/>
        <v>0</v>
      </c>
      <c r="M344" s="67">
        <f t="shared" si="160"/>
        <v>0</v>
      </c>
      <c r="N344" s="67">
        <f t="shared" si="153"/>
        <v>0</v>
      </c>
      <c r="O344" s="67">
        <f t="shared" ref="O344:P355" si="161">O345</f>
        <v>0</v>
      </c>
      <c r="P344" s="67">
        <f t="shared" si="161"/>
        <v>0</v>
      </c>
      <c r="Q344" s="98" t="str">
        <f t="shared" si="155"/>
        <v xml:space="preserve"> </v>
      </c>
    </row>
    <row r="345" spans="1:17" ht="12.75" hidden="1" customHeight="1" x14ac:dyDescent="0.2">
      <c r="A345" s="64" t="s">
        <v>456</v>
      </c>
      <c r="B345" s="69" t="s">
        <v>133</v>
      </c>
      <c r="C345" s="69" t="s">
        <v>142</v>
      </c>
      <c r="D345" s="69" t="s">
        <v>142</v>
      </c>
      <c r="E345" s="69" t="s">
        <v>195</v>
      </c>
      <c r="F345" s="69" t="s">
        <v>224</v>
      </c>
      <c r="G345" s="67">
        <f t="shared" si="160"/>
        <v>0</v>
      </c>
      <c r="H345" s="67">
        <f t="shared" si="160"/>
        <v>0</v>
      </c>
      <c r="I345" s="67">
        <f t="shared" si="160"/>
        <v>0</v>
      </c>
      <c r="J345" s="67">
        <f t="shared" si="160"/>
        <v>0</v>
      </c>
      <c r="K345" s="67">
        <f t="shared" si="160"/>
        <v>0</v>
      </c>
      <c r="L345" s="67">
        <f t="shared" si="160"/>
        <v>0</v>
      </c>
      <c r="M345" s="67">
        <f t="shared" si="160"/>
        <v>0</v>
      </c>
      <c r="N345" s="67">
        <f t="shared" si="153"/>
        <v>0</v>
      </c>
      <c r="O345" s="67">
        <f t="shared" si="161"/>
        <v>0</v>
      </c>
      <c r="P345" s="67">
        <f t="shared" si="161"/>
        <v>0</v>
      </c>
      <c r="Q345" s="98" t="str">
        <f t="shared" si="155"/>
        <v xml:space="preserve"> </v>
      </c>
    </row>
    <row r="346" spans="1:17" s="102" customFormat="1" ht="25.5" hidden="1" customHeight="1" x14ac:dyDescent="0.2">
      <c r="A346" s="95" t="s">
        <v>60</v>
      </c>
      <c r="B346" s="70" t="s">
        <v>133</v>
      </c>
      <c r="C346" s="70" t="s">
        <v>142</v>
      </c>
      <c r="D346" s="70" t="s">
        <v>142</v>
      </c>
      <c r="E346" s="70" t="s">
        <v>195</v>
      </c>
      <c r="F346" s="70" t="s">
        <v>225</v>
      </c>
      <c r="G346" s="68"/>
      <c r="H346" s="68"/>
      <c r="I346" s="68">
        <v>0</v>
      </c>
      <c r="J346" s="68"/>
      <c r="K346" s="68"/>
      <c r="L346" s="68"/>
      <c r="M346" s="68"/>
      <c r="N346" s="68">
        <f t="shared" si="153"/>
        <v>0</v>
      </c>
      <c r="O346" s="68">
        <v>0</v>
      </c>
      <c r="P346" s="68">
        <f>O346</f>
        <v>0</v>
      </c>
      <c r="Q346" s="98" t="str">
        <f t="shared" si="155"/>
        <v xml:space="preserve"> </v>
      </c>
    </row>
    <row r="347" spans="1:17" ht="25.5" hidden="1" customHeight="1" x14ac:dyDescent="0.2">
      <c r="A347" s="64" t="s">
        <v>396</v>
      </c>
      <c r="B347" s="69" t="s">
        <v>133</v>
      </c>
      <c r="C347" s="69" t="s">
        <v>142</v>
      </c>
      <c r="D347" s="69" t="s">
        <v>142</v>
      </c>
      <c r="E347" s="69" t="s">
        <v>395</v>
      </c>
      <c r="F347" s="69"/>
      <c r="G347" s="67">
        <f t="shared" si="160"/>
        <v>0</v>
      </c>
      <c r="H347" s="67">
        <f t="shared" si="160"/>
        <v>0</v>
      </c>
      <c r="I347" s="67">
        <f t="shared" si="160"/>
        <v>0</v>
      </c>
      <c r="J347" s="67">
        <f t="shared" si="160"/>
        <v>0</v>
      </c>
      <c r="K347" s="67">
        <f t="shared" si="160"/>
        <v>0</v>
      </c>
      <c r="L347" s="67">
        <f t="shared" si="160"/>
        <v>0</v>
      </c>
      <c r="M347" s="67">
        <f t="shared" si="160"/>
        <v>0</v>
      </c>
      <c r="N347" s="67">
        <f t="shared" ref="N347:N352" si="162">G347+H347+I347+J347+K347+L347+M347</f>
        <v>0</v>
      </c>
      <c r="O347" s="67">
        <f t="shared" si="161"/>
        <v>0</v>
      </c>
      <c r="P347" s="67">
        <f t="shared" si="161"/>
        <v>0</v>
      </c>
      <c r="Q347" s="98" t="str">
        <f t="shared" si="155"/>
        <v xml:space="preserve"> </v>
      </c>
    </row>
    <row r="348" spans="1:17" ht="12.75" hidden="1" customHeight="1" x14ac:dyDescent="0.2">
      <c r="A348" s="64" t="s">
        <v>456</v>
      </c>
      <c r="B348" s="69" t="s">
        <v>133</v>
      </c>
      <c r="C348" s="69" t="s">
        <v>142</v>
      </c>
      <c r="D348" s="69" t="s">
        <v>142</v>
      </c>
      <c r="E348" s="69" t="s">
        <v>395</v>
      </c>
      <c r="F348" s="69" t="s">
        <v>224</v>
      </c>
      <c r="G348" s="67">
        <f t="shared" si="160"/>
        <v>0</v>
      </c>
      <c r="H348" s="67">
        <f t="shared" si="160"/>
        <v>0</v>
      </c>
      <c r="I348" s="67">
        <f t="shared" si="160"/>
        <v>0</v>
      </c>
      <c r="J348" s="67">
        <f t="shared" si="160"/>
        <v>0</v>
      </c>
      <c r="K348" s="67">
        <f t="shared" si="160"/>
        <v>0</v>
      </c>
      <c r="L348" s="67">
        <f t="shared" si="160"/>
        <v>0</v>
      </c>
      <c r="M348" s="67">
        <f t="shared" si="160"/>
        <v>0</v>
      </c>
      <c r="N348" s="67">
        <f t="shared" si="162"/>
        <v>0</v>
      </c>
      <c r="O348" s="67">
        <f t="shared" si="161"/>
        <v>0</v>
      </c>
      <c r="P348" s="67">
        <f t="shared" si="161"/>
        <v>0</v>
      </c>
      <c r="Q348" s="98" t="str">
        <f t="shared" si="155"/>
        <v xml:space="preserve"> </v>
      </c>
    </row>
    <row r="349" spans="1:17" s="102" customFormat="1" ht="25.5" hidden="1" customHeight="1" x14ac:dyDescent="0.2">
      <c r="A349" s="95" t="s">
        <v>457</v>
      </c>
      <c r="B349" s="70" t="s">
        <v>133</v>
      </c>
      <c r="C349" s="70" t="s">
        <v>142</v>
      </c>
      <c r="D349" s="70" t="s">
        <v>142</v>
      </c>
      <c r="E349" s="70" t="s">
        <v>395</v>
      </c>
      <c r="F349" s="70" t="s">
        <v>225</v>
      </c>
      <c r="G349" s="68">
        <v>0</v>
      </c>
      <c r="H349" s="68"/>
      <c r="I349" s="68"/>
      <c r="J349" s="68"/>
      <c r="K349" s="68"/>
      <c r="L349" s="68"/>
      <c r="M349" s="68"/>
      <c r="N349" s="78">
        <f t="shared" si="162"/>
        <v>0</v>
      </c>
      <c r="O349" s="68"/>
      <c r="P349" s="68">
        <f>O349</f>
        <v>0</v>
      </c>
      <c r="Q349" s="98" t="str">
        <f t="shared" si="155"/>
        <v xml:space="preserve"> </v>
      </c>
    </row>
    <row r="350" spans="1:17" ht="38.25" hidden="1" x14ac:dyDescent="0.2">
      <c r="A350" s="104" t="s">
        <v>535</v>
      </c>
      <c r="B350" s="69" t="s">
        <v>133</v>
      </c>
      <c r="C350" s="69" t="s">
        <v>142</v>
      </c>
      <c r="D350" s="69" t="s">
        <v>142</v>
      </c>
      <c r="E350" s="69" t="s">
        <v>536</v>
      </c>
      <c r="F350" s="69"/>
      <c r="G350" s="67">
        <f t="shared" ref="G350:M351" si="163">G351</f>
        <v>0</v>
      </c>
      <c r="H350" s="67">
        <f t="shared" si="163"/>
        <v>0</v>
      </c>
      <c r="I350" s="67">
        <f t="shared" si="163"/>
        <v>0</v>
      </c>
      <c r="J350" s="67">
        <f t="shared" si="163"/>
        <v>0</v>
      </c>
      <c r="K350" s="67">
        <f t="shared" si="163"/>
        <v>0</v>
      </c>
      <c r="L350" s="67">
        <f t="shared" si="163"/>
        <v>0</v>
      </c>
      <c r="M350" s="67">
        <f t="shared" si="163"/>
        <v>0</v>
      </c>
      <c r="N350" s="67">
        <f t="shared" si="162"/>
        <v>0</v>
      </c>
      <c r="O350" s="67">
        <f>O351</f>
        <v>0</v>
      </c>
      <c r="P350" s="67">
        <f>P351</f>
        <v>0</v>
      </c>
      <c r="Q350" s="98" t="str">
        <f t="shared" si="155"/>
        <v xml:space="preserve"> </v>
      </c>
    </row>
    <row r="351" spans="1:17" ht="12.75" hidden="1" customHeight="1" x14ac:dyDescent="0.2">
      <c r="A351" s="64" t="s">
        <v>456</v>
      </c>
      <c r="B351" s="69" t="s">
        <v>133</v>
      </c>
      <c r="C351" s="69" t="s">
        <v>142</v>
      </c>
      <c r="D351" s="69" t="s">
        <v>142</v>
      </c>
      <c r="E351" s="69" t="s">
        <v>536</v>
      </c>
      <c r="F351" s="69" t="s">
        <v>224</v>
      </c>
      <c r="G351" s="67">
        <f t="shared" si="163"/>
        <v>0</v>
      </c>
      <c r="H351" s="67">
        <f t="shared" si="163"/>
        <v>0</v>
      </c>
      <c r="I351" s="67">
        <f t="shared" si="163"/>
        <v>0</v>
      </c>
      <c r="J351" s="67">
        <f t="shared" si="163"/>
        <v>0</v>
      </c>
      <c r="K351" s="67">
        <f t="shared" si="163"/>
        <v>0</v>
      </c>
      <c r="L351" s="67">
        <f t="shared" si="163"/>
        <v>0</v>
      </c>
      <c r="M351" s="67">
        <f t="shared" si="163"/>
        <v>0</v>
      </c>
      <c r="N351" s="67">
        <f t="shared" si="162"/>
        <v>0</v>
      </c>
      <c r="O351" s="67">
        <f>O352</f>
        <v>0</v>
      </c>
      <c r="P351" s="67">
        <f>P352</f>
        <v>0</v>
      </c>
      <c r="Q351" s="98" t="str">
        <f t="shared" si="155"/>
        <v xml:space="preserve"> </v>
      </c>
    </row>
    <row r="352" spans="1:17" s="102" customFormat="1" ht="25.5" hidden="1" customHeight="1" x14ac:dyDescent="0.2">
      <c r="A352" s="95" t="s">
        <v>60</v>
      </c>
      <c r="B352" s="70" t="s">
        <v>133</v>
      </c>
      <c r="C352" s="70" t="s">
        <v>142</v>
      </c>
      <c r="D352" s="70" t="s">
        <v>142</v>
      </c>
      <c r="E352" s="70" t="s">
        <v>536</v>
      </c>
      <c r="F352" s="70" t="s">
        <v>225</v>
      </c>
      <c r="G352" s="68">
        <v>0</v>
      </c>
      <c r="H352" s="68">
        <v>0</v>
      </c>
      <c r="I352" s="68">
        <v>0</v>
      </c>
      <c r="J352" s="68"/>
      <c r="K352" s="68"/>
      <c r="L352" s="68"/>
      <c r="M352" s="68"/>
      <c r="N352" s="68">
        <f t="shared" si="162"/>
        <v>0</v>
      </c>
      <c r="O352" s="68">
        <v>0</v>
      </c>
      <c r="P352" s="68">
        <f>O352</f>
        <v>0</v>
      </c>
      <c r="Q352" s="98" t="str">
        <f t="shared" si="155"/>
        <v xml:space="preserve"> </v>
      </c>
    </row>
    <row r="353" spans="1:17" ht="12.75" hidden="1" customHeight="1" x14ac:dyDescent="0.2">
      <c r="A353" s="106" t="s">
        <v>375</v>
      </c>
      <c r="B353" s="94" t="s">
        <v>133</v>
      </c>
      <c r="C353" s="94" t="s">
        <v>142</v>
      </c>
      <c r="D353" s="94" t="s">
        <v>142</v>
      </c>
      <c r="E353" s="94" t="s">
        <v>372</v>
      </c>
      <c r="F353" s="94"/>
      <c r="G353" s="66">
        <f>G354</f>
        <v>0</v>
      </c>
      <c r="H353" s="66">
        <f>H366+H363</f>
        <v>0</v>
      </c>
      <c r="I353" s="66">
        <f>I354</f>
        <v>0</v>
      </c>
      <c r="J353" s="66">
        <f t="shared" ref="J353:P353" si="164">J354</f>
        <v>0</v>
      </c>
      <c r="K353" s="66">
        <f t="shared" si="164"/>
        <v>0</v>
      </c>
      <c r="L353" s="66">
        <f t="shared" si="164"/>
        <v>0</v>
      </c>
      <c r="M353" s="66">
        <f t="shared" si="164"/>
        <v>0</v>
      </c>
      <c r="N353" s="66">
        <f t="shared" si="164"/>
        <v>0</v>
      </c>
      <c r="O353" s="66">
        <f t="shared" si="164"/>
        <v>0</v>
      </c>
      <c r="P353" s="66">
        <f t="shared" si="164"/>
        <v>0</v>
      </c>
      <c r="Q353" s="98" t="str">
        <f t="shared" si="155"/>
        <v xml:space="preserve"> </v>
      </c>
    </row>
    <row r="354" spans="1:17" ht="38.25" hidden="1" x14ac:dyDescent="0.2">
      <c r="A354" s="64" t="s">
        <v>531</v>
      </c>
      <c r="B354" s="69" t="s">
        <v>133</v>
      </c>
      <c r="C354" s="69" t="s">
        <v>142</v>
      </c>
      <c r="D354" s="69" t="s">
        <v>142</v>
      </c>
      <c r="E354" s="69" t="s">
        <v>534</v>
      </c>
      <c r="F354" s="69"/>
      <c r="G354" s="67">
        <f t="shared" si="160"/>
        <v>0</v>
      </c>
      <c r="H354" s="67">
        <f t="shared" si="160"/>
        <v>0</v>
      </c>
      <c r="I354" s="67">
        <f t="shared" si="160"/>
        <v>0</v>
      </c>
      <c r="J354" s="67">
        <f t="shared" si="160"/>
        <v>0</v>
      </c>
      <c r="K354" s="67">
        <f t="shared" si="160"/>
        <v>0</v>
      </c>
      <c r="L354" s="67">
        <f t="shared" si="160"/>
        <v>0</v>
      </c>
      <c r="M354" s="67">
        <f t="shared" si="160"/>
        <v>0</v>
      </c>
      <c r="N354" s="67">
        <f>G354+H354+I354+J354+K354+L354+M354</f>
        <v>0</v>
      </c>
      <c r="O354" s="67">
        <f t="shared" si="161"/>
        <v>0</v>
      </c>
      <c r="P354" s="67">
        <f t="shared" si="161"/>
        <v>0</v>
      </c>
      <c r="Q354" s="98" t="str">
        <f t="shared" si="155"/>
        <v xml:space="preserve"> </v>
      </c>
    </row>
    <row r="355" spans="1:17" ht="12.75" hidden="1" customHeight="1" x14ac:dyDescent="0.2">
      <c r="A355" s="64" t="s">
        <v>456</v>
      </c>
      <c r="B355" s="69" t="s">
        <v>133</v>
      </c>
      <c r="C355" s="69" t="s">
        <v>142</v>
      </c>
      <c r="D355" s="69" t="s">
        <v>142</v>
      </c>
      <c r="E355" s="69" t="s">
        <v>534</v>
      </c>
      <c r="F355" s="69" t="s">
        <v>224</v>
      </c>
      <c r="G355" s="67">
        <f t="shared" si="160"/>
        <v>0</v>
      </c>
      <c r="H355" s="67">
        <f t="shared" si="160"/>
        <v>0</v>
      </c>
      <c r="I355" s="67">
        <f t="shared" si="160"/>
        <v>0</v>
      </c>
      <c r="J355" s="67">
        <f t="shared" si="160"/>
        <v>0</v>
      </c>
      <c r="K355" s="67">
        <f t="shared" si="160"/>
        <v>0</v>
      </c>
      <c r="L355" s="67">
        <f t="shared" si="160"/>
        <v>0</v>
      </c>
      <c r="M355" s="67">
        <f t="shared" si="160"/>
        <v>0</v>
      </c>
      <c r="N355" s="67">
        <f>G355+H355+I355+J355+K355+L355+M355</f>
        <v>0</v>
      </c>
      <c r="O355" s="67">
        <f t="shared" si="161"/>
        <v>0</v>
      </c>
      <c r="P355" s="67">
        <f t="shared" si="161"/>
        <v>0</v>
      </c>
      <c r="Q355" s="98" t="str">
        <f t="shared" si="155"/>
        <v xml:space="preserve"> </v>
      </c>
    </row>
    <row r="356" spans="1:17" s="102" customFormat="1" ht="25.5" hidden="1" customHeight="1" x14ac:dyDescent="0.2">
      <c r="A356" s="95" t="s">
        <v>60</v>
      </c>
      <c r="B356" s="70" t="s">
        <v>133</v>
      </c>
      <c r="C356" s="70" t="s">
        <v>142</v>
      </c>
      <c r="D356" s="70" t="s">
        <v>142</v>
      </c>
      <c r="E356" s="70" t="s">
        <v>534</v>
      </c>
      <c r="F356" s="70" t="s">
        <v>225</v>
      </c>
      <c r="G356" s="68">
        <v>0</v>
      </c>
      <c r="H356" s="68"/>
      <c r="I356" s="68"/>
      <c r="J356" s="68"/>
      <c r="K356" s="68"/>
      <c r="L356" s="68"/>
      <c r="M356" s="68"/>
      <c r="N356" s="68">
        <f>G356+H356+I356+J356+K356+L356+M356</f>
        <v>0</v>
      </c>
      <c r="O356" s="68">
        <v>0</v>
      </c>
      <c r="P356" s="68">
        <f>O356</f>
        <v>0</v>
      </c>
      <c r="Q356" s="98" t="str">
        <f t="shared" si="155"/>
        <v xml:space="preserve"> </v>
      </c>
    </row>
    <row r="357" spans="1:17" ht="12.75" hidden="1" customHeight="1" x14ac:dyDescent="0.2">
      <c r="A357" s="93" t="s">
        <v>538</v>
      </c>
      <c r="B357" s="94" t="s">
        <v>133</v>
      </c>
      <c r="C357" s="94" t="s">
        <v>143</v>
      </c>
      <c r="D357" s="94"/>
      <c r="E357" s="94"/>
      <c r="F357" s="94"/>
      <c r="G357" s="66">
        <f t="shared" ref="G357:M359" si="165">G358</f>
        <v>0</v>
      </c>
      <c r="H357" s="66">
        <f t="shared" si="165"/>
        <v>0</v>
      </c>
      <c r="I357" s="66">
        <f t="shared" si="165"/>
        <v>0</v>
      </c>
      <c r="J357" s="66">
        <f t="shared" si="165"/>
        <v>0</v>
      </c>
      <c r="K357" s="66">
        <f t="shared" si="165"/>
        <v>0</v>
      </c>
      <c r="L357" s="66">
        <f t="shared" si="165"/>
        <v>0</v>
      </c>
      <c r="M357" s="66">
        <f t="shared" si="165"/>
        <v>0</v>
      </c>
      <c r="N357" s="66">
        <f t="shared" ref="N357:P358" si="166">N358</f>
        <v>0</v>
      </c>
      <c r="O357" s="66">
        <f t="shared" si="166"/>
        <v>0</v>
      </c>
      <c r="P357" s="66">
        <f t="shared" si="166"/>
        <v>0</v>
      </c>
      <c r="Q357" s="98" t="str">
        <f t="shared" si="155"/>
        <v xml:space="preserve"> </v>
      </c>
    </row>
    <row r="358" spans="1:17" ht="12.75" hidden="1" customHeight="1" x14ac:dyDescent="0.2">
      <c r="A358" s="93" t="s">
        <v>537</v>
      </c>
      <c r="B358" s="94" t="s">
        <v>133</v>
      </c>
      <c r="C358" s="94" t="s">
        <v>143</v>
      </c>
      <c r="D358" s="94" t="s">
        <v>142</v>
      </c>
      <c r="E358" s="94"/>
      <c r="F358" s="94"/>
      <c r="G358" s="66">
        <f t="shared" si="165"/>
        <v>0</v>
      </c>
      <c r="H358" s="66">
        <f t="shared" si="165"/>
        <v>0</v>
      </c>
      <c r="I358" s="66">
        <f t="shared" si="165"/>
        <v>0</v>
      </c>
      <c r="J358" s="66">
        <f t="shared" si="165"/>
        <v>0</v>
      </c>
      <c r="K358" s="66">
        <f t="shared" si="165"/>
        <v>0</v>
      </c>
      <c r="L358" s="66">
        <f t="shared" si="165"/>
        <v>0</v>
      </c>
      <c r="M358" s="66">
        <f t="shared" si="165"/>
        <v>0</v>
      </c>
      <c r="N358" s="66">
        <f t="shared" si="166"/>
        <v>0</v>
      </c>
      <c r="O358" s="66">
        <f t="shared" si="166"/>
        <v>0</v>
      </c>
      <c r="P358" s="66">
        <f t="shared" si="166"/>
        <v>0</v>
      </c>
      <c r="Q358" s="98" t="str">
        <f t="shared" si="155"/>
        <v xml:space="preserve"> </v>
      </c>
    </row>
    <row r="359" spans="1:17" ht="12.75" hidden="1" customHeight="1" x14ac:dyDescent="0.2">
      <c r="A359" s="106" t="s">
        <v>375</v>
      </c>
      <c r="B359" s="94" t="s">
        <v>133</v>
      </c>
      <c r="C359" s="94" t="s">
        <v>143</v>
      </c>
      <c r="D359" s="94" t="s">
        <v>142</v>
      </c>
      <c r="E359" s="94" t="s">
        <v>372</v>
      </c>
      <c r="F359" s="94"/>
      <c r="G359" s="66">
        <f t="shared" si="165"/>
        <v>0</v>
      </c>
      <c r="H359" s="66">
        <f t="shared" si="165"/>
        <v>0</v>
      </c>
      <c r="I359" s="66">
        <f t="shared" si="165"/>
        <v>0</v>
      </c>
      <c r="J359" s="66">
        <f t="shared" si="165"/>
        <v>0</v>
      </c>
      <c r="K359" s="66">
        <f t="shared" si="165"/>
        <v>0</v>
      </c>
      <c r="L359" s="66">
        <f t="shared" si="165"/>
        <v>0</v>
      </c>
      <c r="M359" s="66">
        <f t="shared" si="165"/>
        <v>0</v>
      </c>
      <c r="N359" s="66">
        <f t="shared" ref="N359:P361" si="167">N360</f>
        <v>0</v>
      </c>
      <c r="O359" s="66">
        <f t="shared" si="167"/>
        <v>0</v>
      </c>
      <c r="P359" s="66">
        <f t="shared" si="167"/>
        <v>0</v>
      </c>
      <c r="Q359" s="98" t="str">
        <f t="shared" si="155"/>
        <v xml:space="preserve"> </v>
      </c>
    </row>
    <row r="360" spans="1:17" ht="18.75" hidden="1" customHeight="1" x14ac:dyDescent="0.2">
      <c r="A360" s="64" t="s">
        <v>595</v>
      </c>
      <c r="B360" s="69" t="s">
        <v>133</v>
      </c>
      <c r="C360" s="69" t="s">
        <v>143</v>
      </c>
      <c r="D360" s="69" t="s">
        <v>142</v>
      </c>
      <c r="E360" s="69" t="s">
        <v>534</v>
      </c>
      <c r="F360" s="69"/>
      <c r="G360" s="67">
        <f t="shared" ref="G360:M361" si="168">G361</f>
        <v>0</v>
      </c>
      <c r="H360" s="67">
        <f t="shared" si="168"/>
        <v>0</v>
      </c>
      <c r="I360" s="67">
        <f t="shared" si="168"/>
        <v>0</v>
      </c>
      <c r="J360" s="67">
        <f t="shared" si="168"/>
        <v>0</v>
      </c>
      <c r="K360" s="67">
        <f t="shared" si="168"/>
        <v>0</v>
      </c>
      <c r="L360" s="67">
        <f t="shared" si="168"/>
        <v>0</v>
      </c>
      <c r="M360" s="67">
        <f t="shared" si="168"/>
        <v>0</v>
      </c>
      <c r="N360" s="67">
        <f>G360+H360+I360+J360+K360+L360+M360</f>
        <v>0</v>
      </c>
      <c r="O360" s="67">
        <f t="shared" si="167"/>
        <v>0</v>
      </c>
      <c r="P360" s="67">
        <f t="shared" si="167"/>
        <v>0</v>
      </c>
      <c r="Q360" s="98" t="str">
        <f t="shared" si="155"/>
        <v xml:space="preserve"> </v>
      </c>
    </row>
    <row r="361" spans="1:17" ht="12.75" hidden="1" customHeight="1" x14ac:dyDescent="0.2">
      <c r="A361" s="64" t="s">
        <v>456</v>
      </c>
      <c r="B361" s="69" t="s">
        <v>133</v>
      </c>
      <c r="C361" s="69" t="s">
        <v>143</v>
      </c>
      <c r="D361" s="69" t="s">
        <v>142</v>
      </c>
      <c r="E361" s="69" t="s">
        <v>534</v>
      </c>
      <c r="F361" s="69" t="s">
        <v>224</v>
      </c>
      <c r="G361" s="67">
        <f t="shared" si="168"/>
        <v>0</v>
      </c>
      <c r="H361" s="67">
        <f t="shared" si="168"/>
        <v>0</v>
      </c>
      <c r="I361" s="67">
        <f t="shared" si="168"/>
        <v>0</v>
      </c>
      <c r="J361" s="67">
        <f t="shared" si="168"/>
        <v>0</v>
      </c>
      <c r="K361" s="67">
        <f t="shared" si="168"/>
        <v>0</v>
      </c>
      <c r="L361" s="67">
        <f t="shared" si="168"/>
        <v>0</v>
      </c>
      <c r="M361" s="67">
        <f t="shared" si="168"/>
        <v>0</v>
      </c>
      <c r="N361" s="67">
        <f>G361+H361+I361+J361+K361+L361+M361</f>
        <v>0</v>
      </c>
      <c r="O361" s="67">
        <f t="shared" si="167"/>
        <v>0</v>
      </c>
      <c r="P361" s="67">
        <f t="shared" si="167"/>
        <v>0</v>
      </c>
      <c r="Q361" s="98" t="str">
        <f t="shared" si="155"/>
        <v xml:space="preserve"> </v>
      </c>
    </row>
    <row r="362" spans="1:17" s="102" customFormat="1" ht="25.5" hidden="1" customHeight="1" x14ac:dyDescent="0.2">
      <c r="A362" s="95" t="s">
        <v>60</v>
      </c>
      <c r="B362" s="70" t="s">
        <v>133</v>
      </c>
      <c r="C362" s="70" t="s">
        <v>143</v>
      </c>
      <c r="D362" s="70" t="s">
        <v>142</v>
      </c>
      <c r="E362" s="70" t="s">
        <v>534</v>
      </c>
      <c r="F362" s="70" t="s">
        <v>225</v>
      </c>
      <c r="G362" s="68">
        <v>0</v>
      </c>
      <c r="H362" s="68">
        <v>0</v>
      </c>
      <c r="I362" s="68">
        <v>0</v>
      </c>
      <c r="J362" s="68"/>
      <c r="K362" s="68"/>
      <c r="L362" s="68"/>
      <c r="M362" s="68"/>
      <c r="N362" s="68">
        <f>G362+H362+I362+J362+K362+L362+M362</f>
        <v>0</v>
      </c>
      <c r="O362" s="68">
        <v>0</v>
      </c>
      <c r="P362" s="68">
        <f>O362</f>
        <v>0</v>
      </c>
      <c r="Q362" s="98" t="str">
        <f t="shared" si="155"/>
        <v xml:space="preserve"> </v>
      </c>
    </row>
    <row r="363" spans="1:17" s="109" customFormat="1" ht="13.5" customHeight="1" x14ac:dyDescent="0.25">
      <c r="A363" s="106" t="s">
        <v>72</v>
      </c>
      <c r="B363" s="94" t="s">
        <v>133</v>
      </c>
      <c r="C363" s="94" t="s">
        <v>144</v>
      </c>
      <c r="D363" s="94"/>
      <c r="E363" s="94"/>
      <c r="F363" s="94"/>
      <c r="G363" s="66">
        <f>G364</f>
        <v>97400</v>
      </c>
      <c r="H363" s="66">
        <f t="shared" ref="H363:P364" si="169">H364</f>
        <v>0</v>
      </c>
      <c r="I363" s="66">
        <f>I364</f>
        <v>0</v>
      </c>
      <c r="J363" s="66">
        <f t="shared" si="169"/>
        <v>0</v>
      </c>
      <c r="K363" s="66">
        <f t="shared" si="169"/>
        <v>0</v>
      </c>
      <c r="L363" s="66">
        <f t="shared" si="169"/>
        <v>0</v>
      </c>
      <c r="M363" s="66">
        <f t="shared" si="169"/>
        <v>0</v>
      </c>
      <c r="N363" s="66">
        <f t="shared" si="169"/>
        <v>97400</v>
      </c>
      <c r="O363" s="66">
        <f t="shared" si="169"/>
        <v>97400</v>
      </c>
      <c r="P363" s="66">
        <f t="shared" si="169"/>
        <v>97400</v>
      </c>
      <c r="Q363" s="98">
        <f t="shared" si="155"/>
        <v>1</v>
      </c>
    </row>
    <row r="364" spans="1:17" ht="12.75" customHeight="1" x14ac:dyDescent="0.2">
      <c r="A364" s="93" t="s">
        <v>462</v>
      </c>
      <c r="B364" s="94" t="s">
        <v>133</v>
      </c>
      <c r="C364" s="94" t="s">
        <v>144</v>
      </c>
      <c r="D364" s="94" t="s">
        <v>142</v>
      </c>
      <c r="E364" s="94"/>
      <c r="F364" s="94"/>
      <c r="G364" s="66">
        <f>G365</f>
        <v>97400</v>
      </c>
      <c r="H364" s="66">
        <f t="shared" si="169"/>
        <v>0</v>
      </c>
      <c r="I364" s="66">
        <f t="shared" si="169"/>
        <v>0</v>
      </c>
      <c r="J364" s="66">
        <f t="shared" si="169"/>
        <v>0</v>
      </c>
      <c r="K364" s="66">
        <f t="shared" si="169"/>
        <v>0</v>
      </c>
      <c r="L364" s="66">
        <f t="shared" si="169"/>
        <v>0</v>
      </c>
      <c r="M364" s="66">
        <f t="shared" si="169"/>
        <v>0</v>
      </c>
      <c r="N364" s="66">
        <f t="shared" si="169"/>
        <v>97400</v>
      </c>
      <c r="O364" s="66">
        <f t="shared" si="169"/>
        <v>97400</v>
      </c>
      <c r="P364" s="66">
        <f t="shared" si="169"/>
        <v>97400</v>
      </c>
      <c r="Q364" s="98">
        <f t="shared" si="155"/>
        <v>1</v>
      </c>
    </row>
    <row r="365" spans="1:17" ht="12.75" customHeight="1" x14ac:dyDescent="0.2">
      <c r="A365" s="93" t="s">
        <v>375</v>
      </c>
      <c r="B365" s="94" t="s">
        <v>133</v>
      </c>
      <c r="C365" s="94" t="s">
        <v>144</v>
      </c>
      <c r="D365" s="94" t="s">
        <v>142</v>
      </c>
      <c r="E365" s="94" t="s">
        <v>372</v>
      </c>
      <c r="F365" s="94"/>
      <c r="G365" s="66">
        <f>G366+G369</f>
        <v>97400</v>
      </c>
      <c r="H365" s="66">
        <f t="shared" ref="H365:P365" si="170">H366+H369</f>
        <v>0</v>
      </c>
      <c r="I365" s="66">
        <f t="shared" si="170"/>
        <v>0</v>
      </c>
      <c r="J365" s="66">
        <f t="shared" si="170"/>
        <v>0</v>
      </c>
      <c r="K365" s="66">
        <f t="shared" si="170"/>
        <v>0</v>
      </c>
      <c r="L365" s="66">
        <f t="shared" si="170"/>
        <v>0</v>
      </c>
      <c r="M365" s="66">
        <f t="shared" si="170"/>
        <v>0</v>
      </c>
      <c r="N365" s="66">
        <f t="shared" si="170"/>
        <v>97400</v>
      </c>
      <c r="O365" s="66">
        <f t="shared" si="170"/>
        <v>97400</v>
      </c>
      <c r="P365" s="66">
        <f t="shared" si="170"/>
        <v>97400</v>
      </c>
      <c r="Q365" s="98">
        <f t="shared" si="155"/>
        <v>1</v>
      </c>
    </row>
    <row r="366" spans="1:17" s="102" customFormat="1" ht="12.75" customHeight="1" x14ac:dyDescent="0.2">
      <c r="A366" s="64" t="s">
        <v>6</v>
      </c>
      <c r="B366" s="69" t="s">
        <v>133</v>
      </c>
      <c r="C366" s="69" t="s">
        <v>144</v>
      </c>
      <c r="D366" s="69" t="s">
        <v>142</v>
      </c>
      <c r="E366" s="69" t="s">
        <v>160</v>
      </c>
      <c r="F366" s="69"/>
      <c r="G366" s="67">
        <f t="shared" ref="G366:M370" si="171">G367</f>
        <v>52900</v>
      </c>
      <c r="H366" s="67">
        <f t="shared" si="171"/>
        <v>0</v>
      </c>
      <c r="I366" s="67">
        <f t="shared" si="171"/>
        <v>0</v>
      </c>
      <c r="J366" s="67">
        <f t="shared" si="171"/>
        <v>0</v>
      </c>
      <c r="K366" s="67">
        <f t="shared" si="171"/>
        <v>0</v>
      </c>
      <c r="L366" s="67">
        <f t="shared" si="171"/>
        <v>0</v>
      </c>
      <c r="M366" s="67">
        <f t="shared" si="171"/>
        <v>0</v>
      </c>
      <c r="N366" s="67">
        <f>G366+H366+I366+J366+K366+L366+M366</f>
        <v>52900</v>
      </c>
      <c r="O366" s="67">
        <f t="shared" ref="O366:P370" si="172">O367</f>
        <v>52900</v>
      </c>
      <c r="P366" s="67">
        <f>P367</f>
        <v>52900</v>
      </c>
      <c r="Q366" s="98">
        <f t="shared" si="155"/>
        <v>1</v>
      </c>
    </row>
    <row r="367" spans="1:17" ht="12.75" customHeight="1" x14ac:dyDescent="0.2">
      <c r="A367" s="64" t="s">
        <v>456</v>
      </c>
      <c r="B367" s="69" t="s">
        <v>133</v>
      </c>
      <c r="C367" s="69" t="s">
        <v>144</v>
      </c>
      <c r="D367" s="69" t="s">
        <v>142</v>
      </c>
      <c r="E367" s="69" t="s">
        <v>160</v>
      </c>
      <c r="F367" s="69" t="s">
        <v>224</v>
      </c>
      <c r="G367" s="67">
        <f t="shared" si="171"/>
        <v>52900</v>
      </c>
      <c r="H367" s="67">
        <f t="shared" si="171"/>
        <v>0</v>
      </c>
      <c r="I367" s="67">
        <f t="shared" si="171"/>
        <v>0</v>
      </c>
      <c r="J367" s="67">
        <f t="shared" si="171"/>
        <v>0</v>
      </c>
      <c r="K367" s="67">
        <f t="shared" si="171"/>
        <v>0</v>
      </c>
      <c r="L367" s="67">
        <f t="shared" si="171"/>
        <v>0</v>
      </c>
      <c r="M367" s="67">
        <f t="shared" si="171"/>
        <v>0</v>
      </c>
      <c r="N367" s="67">
        <f>G367+H367+I367+J367+K367+L367+M367</f>
        <v>52900</v>
      </c>
      <c r="O367" s="67">
        <f t="shared" si="172"/>
        <v>52900</v>
      </c>
      <c r="P367" s="67">
        <f t="shared" si="172"/>
        <v>52900</v>
      </c>
      <c r="Q367" s="98">
        <f t="shared" si="155"/>
        <v>1</v>
      </c>
    </row>
    <row r="368" spans="1:17" s="102" customFormat="1" ht="15" customHeight="1" x14ac:dyDescent="0.2">
      <c r="A368" s="95" t="s">
        <v>457</v>
      </c>
      <c r="B368" s="70" t="s">
        <v>133</v>
      </c>
      <c r="C368" s="70" t="s">
        <v>144</v>
      </c>
      <c r="D368" s="70" t="s">
        <v>142</v>
      </c>
      <c r="E368" s="70" t="s">
        <v>160</v>
      </c>
      <c r="F368" s="70" t="s">
        <v>225</v>
      </c>
      <c r="G368" s="68">
        <v>52900</v>
      </c>
      <c r="H368" s="68"/>
      <c r="I368" s="68"/>
      <c r="J368" s="68"/>
      <c r="K368" s="68"/>
      <c r="L368" s="68"/>
      <c r="M368" s="68"/>
      <c r="N368" s="68">
        <f>G368+H368+I368+J368+K368+L368+M368</f>
        <v>52900</v>
      </c>
      <c r="O368" s="68">
        <v>52900</v>
      </c>
      <c r="P368" s="68">
        <v>52900</v>
      </c>
      <c r="Q368" s="98">
        <f t="shared" si="155"/>
        <v>1</v>
      </c>
    </row>
    <row r="369" spans="1:19" s="102" customFormat="1" ht="51.75" customHeight="1" x14ac:dyDescent="0.2">
      <c r="A369" s="64" t="s">
        <v>464</v>
      </c>
      <c r="B369" s="69" t="s">
        <v>133</v>
      </c>
      <c r="C369" s="69" t="s">
        <v>144</v>
      </c>
      <c r="D369" s="69" t="s">
        <v>142</v>
      </c>
      <c r="E369" s="69" t="s">
        <v>463</v>
      </c>
      <c r="F369" s="69"/>
      <c r="G369" s="67">
        <f t="shared" si="171"/>
        <v>44500</v>
      </c>
      <c r="H369" s="67">
        <f t="shared" si="171"/>
        <v>0</v>
      </c>
      <c r="I369" s="67">
        <f t="shared" si="171"/>
        <v>0</v>
      </c>
      <c r="J369" s="67">
        <f t="shared" si="171"/>
        <v>0</v>
      </c>
      <c r="K369" s="67">
        <f t="shared" si="171"/>
        <v>0</v>
      </c>
      <c r="L369" s="67">
        <f t="shared" si="171"/>
        <v>0</v>
      </c>
      <c r="M369" s="67">
        <f t="shared" si="171"/>
        <v>0</v>
      </c>
      <c r="N369" s="67">
        <f t="shared" ref="N369:N378" si="173">G369+H369+I369+J369+K369+L369+M369</f>
        <v>44500</v>
      </c>
      <c r="O369" s="67">
        <f t="shared" si="172"/>
        <v>44500</v>
      </c>
      <c r="P369" s="67">
        <f>P370</f>
        <v>44500</v>
      </c>
      <c r="Q369" s="98">
        <f t="shared" si="155"/>
        <v>1</v>
      </c>
    </row>
    <row r="370" spans="1:19" ht="14.25" customHeight="1" x14ac:dyDescent="0.2">
      <c r="A370" s="64" t="s">
        <v>456</v>
      </c>
      <c r="B370" s="69" t="s">
        <v>133</v>
      </c>
      <c r="C370" s="69" t="s">
        <v>144</v>
      </c>
      <c r="D370" s="69" t="s">
        <v>142</v>
      </c>
      <c r="E370" s="69" t="s">
        <v>463</v>
      </c>
      <c r="F370" s="69" t="s">
        <v>224</v>
      </c>
      <c r="G370" s="67">
        <f t="shared" si="171"/>
        <v>44500</v>
      </c>
      <c r="H370" s="67">
        <f t="shared" si="171"/>
        <v>0</v>
      </c>
      <c r="I370" s="67">
        <f t="shared" si="171"/>
        <v>0</v>
      </c>
      <c r="J370" s="67">
        <f t="shared" si="171"/>
        <v>0</v>
      </c>
      <c r="K370" s="67">
        <f t="shared" si="171"/>
        <v>0</v>
      </c>
      <c r="L370" s="67">
        <f t="shared" si="171"/>
        <v>0</v>
      </c>
      <c r="M370" s="67">
        <f t="shared" si="171"/>
        <v>0</v>
      </c>
      <c r="N370" s="67">
        <f t="shared" si="173"/>
        <v>44500</v>
      </c>
      <c r="O370" s="67">
        <f t="shared" si="172"/>
        <v>44500</v>
      </c>
      <c r="P370" s="67">
        <f t="shared" si="172"/>
        <v>44500</v>
      </c>
      <c r="Q370" s="98">
        <f t="shared" si="155"/>
        <v>1</v>
      </c>
    </row>
    <row r="371" spans="1:19" s="102" customFormat="1" ht="14.25" customHeight="1" x14ac:dyDescent="0.2">
      <c r="A371" s="95" t="s">
        <v>457</v>
      </c>
      <c r="B371" s="70" t="s">
        <v>133</v>
      </c>
      <c r="C371" s="70" t="s">
        <v>144</v>
      </c>
      <c r="D371" s="70" t="s">
        <v>142</v>
      </c>
      <c r="E371" s="70" t="s">
        <v>463</v>
      </c>
      <c r="F371" s="70" t="s">
        <v>225</v>
      </c>
      <c r="G371" s="68">
        <v>44500</v>
      </c>
      <c r="H371" s="68"/>
      <c r="I371" s="68">
        <v>0</v>
      </c>
      <c r="J371" s="68"/>
      <c r="K371" s="68"/>
      <c r="L371" s="68"/>
      <c r="M371" s="68"/>
      <c r="N371" s="68">
        <f t="shared" si="173"/>
        <v>44500</v>
      </c>
      <c r="O371" s="68">
        <f>G371</f>
        <v>44500</v>
      </c>
      <c r="P371" s="68">
        <f>O371</f>
        <v>44500</v>
      </c>
      <c r="Q371" s="98">
        <f t="shared" si="155"/>
        <v>1</v>
      </c>
    </row>
    <row r="372" spans="1:19" ht="12.75" customHeight="1" x14ac:dyDescent="0.2">
      <c r="A372" s="93" t="s">
        <v>73</v>
      </c>
      <c r="B372" s="94" t="s">
        <v>133</v>
      </c>
      <c r="C372" s="94" t="s">
        <v>145</v>
      </c>
      <c r="D372" s="94"/>
      <c r="E372" s="94"/>
      <c r="F372" s="94"/>
      <c r="G372" s="66">
        <f>G373</f>
        <v>11686368.640000001</v>
      </c>
      <c r="H372" s="66">
        <f t="shared" ref="H372:M372" si="174">H373+H457</f>
        <v>0</v>
      </c>
      <c r="I372" s="66">
        <f t="shared" si="174"/>
        <v>0</v>
      </c>
      <c r="J372" s="66">
        <f>J373+J457</f>
        <v>0</v>
      </c>
      <c r="K372" s="66">
        <f>K373+K457</f>
        <v>0</v>
      </c>
      <c r="L372" s="66">
        <f t="shared" si="174"/>
        <v>0</v>
      </c>
      <c r="M372" s="66">
        <f t="shared" si="174"/>
        <v>0</v>
      </c>
      <c r="N372" s="66">
        <f>G372+H372+I372+J372+K372+L372+M372</f>
        <v>11686368.640000001</v>
      </c>
      <c r="O372" s="66">
        <f t="shared" ref="O372:P374" si="175">O373</f>
        <v>0</v>
      </c>
      <c r="P372" s="66">
        <f t="shared" si="175"/>
        <v>0</v>
      </c>
      <c r="Q372" s="98">
        <f t="shared" si="155"/>
        <v>1</v>
      </c>
      <c r="R372" s="277">
        <f>N372*0.1%/99.9%</f>
        <v>11698.066699999999</v>
      </c>
      <c r="S372" s="100">
        <f>R372-G372</f>
        <v>-11674670.57</v>
      </c>
    </row>
    <row r="373" spans="1:19" ht="12.75" customHeight="1" x14ac:dyDescent="0.2">
      <c r="A373" s="93" t="s">
        <v>37</v>
      </c>
      <c r="B373" s="94" t="s">
        <v>133</v>
      </c>
      <c r="C373" s="94" t="s">
        <v>145</v>
      </c>
      <c r="D373" s="94" t="s">
        <v>141</v>
      </c>
      <c r="E373" s="94"/>
      <c r="F373" s="94"/>
      <c r="G373" s="66">
        <f>G374</f>
        <v>11686368.640000001</v>
      </c>
      <c r="H373" s="66">
        <f t="shared" ref="G373:M374" si="176">H374</f>
        <v>0</v>
      </c>
      <c r="I373" s="66">
        <f t="shared" si="176"/>
        <v>0</v>
      </c>
      <c r="J373" s="66">
        <f t="shared" si="176"/>
        <v>0</v>
      </c>
      <c r="K373" s="66">
        <f t="shared" si="176"/>
        <v>0</v>
      </c>
      <c r="L373" s="66">
        <f t="shared" si="176"/>
        <v>0</v>
      </c>
      <c r="M373" s="66">
        <f t="shared" si="176"/>
        <v>0</v>
      </c>
      <c r="N373" s="66">
        <f t="shared" si="173"/>
        <v>11686368.640000001</v>
      </c>
      <c r="O373" s="66">
        <f t="shared" si="175"/>
        <v>0</v>
      </c>
      <c r="P373" s="66">
        <f t="shared" si="175"/>
        <v>0</v>
      </c>
      <c r="Q373" s="98">
        <f t="shared" si="155"/>
        <v>1</v>
      </c>
    </row>
    <row r="374" spans="1:19" ht="12.75" customHeight="1" x14ac:dyDescent="0.2">
      <c r="A374" s="93" t="s">
        <v>591</v>
      </c>
      <c r="B374" s="94" t="s">
        <v>133</v>
      </c>
      <c r="C374" s="94" t="s">
        <v>145</v>
      </c>
      <c r="D374" s="94" t="s">
        <v>141</v>
      </c>
      <c r="E374" s="94" t="s">
        <v>201</v>
      </c>
      <c r="F374" s="94"/>
      <c r="G374" s="66">
        <f t="shared" si="176"/>
        <v>11686368.640000001</v>
      </c>
      <c r="H374" s="66">
        <f t="shared" si="176"/>
        <v>0</v>
      </c>
      <c r="I374" s="66">
        <f t="shared" si="176"/>
        <v>0</v>
      </c>
      <c r="J374" s="66">
        <f t="shared" si="176"/>
        <v>0</v>
      </c>
      <c r="K374" s="66">
        <f>K375</f>
        <v>0</v>
      </c>
      <c r="L374" s="66">
        <f t="shared" si="176"/>
        <v>0</v>
      </c>
      <c r="M374" s="66">
        <f t="shared" si="176"/>
        <v>0</v>
      </c>
      <c r="N374" s="66">
        <f t="shared" si="173"/>
        <v>11686368.640000001</v>
      </c>
      <c r="O374" s="66">
        <f t="shared" si="175"/>
        <v>0</v>
      </c>
      <c r="P374" s="66">
        <f t="shared" si="175"/>
        <v>0</v>
      </c>
      <c r="Q374" s="98">
        <f t="shared" si="155"/>
        <v>1</v>
      </c>
    </row>
    <row r="375" spans="1:19" ht="12.75" customHeight="1" x14ac:dyDescent="0.2">
      <c r="A375" s="93" t="s">
        <v>131</v>
      </c>
      <c r="B375" s="94" t="s">
        <v>133</v>
      </c>
      <c r="C375" s="94" t="s">
        <v>145</v>
      </c>
      <c r="D375" s="94" t="s">
        <v>141</v>
      </c>
      <c r="E375" s="94" t="s">
        <v>202</v>
      </c>
      <c r="F375" s="94"/>
      <c r="G375" s="66">
        <f>G376+G379</f>
        <v>11686368.640000001</v>
      </c>
      <c r="H375" s="66">
        <f>H382</f>
        <v>0</v>
      </c>
      <c r="I375" s="66">
        <f>I376+I379</f>
        <v>0</v>
      </c>
      <c r="J375" s="66">
        <f>J381+J378</f>
        <v>0</v>
      </c>
      <c r="K375" s="66">
        <f>K381+K378</f>
        <v>0</v>
      </c>
      <c r="L375" s="66">
        <f>L382</f>
        <v>0</v>
      </c>
      <c r="M375" s="66">
        <f>M382</f>
        <v>0</v>
      </c>
      <c r="N375" s="66">
        <f>G375+H375+I375+J375+K375+L375+M375</f>
        <v>11686368.640000001</v>
      </c>
      <c r="O375" s="66">
        <f>O376+O379</f>
        <v>0</v>
      </c>
      <c r="P375" s="66">
        <f>P376+P379</f>
        <v>0</v>
      </c>
      <c r="Q375" s="98">
        <f t="shared" si="155"/>
        <v>1</v>
      </c>
    </row>
    <row r="376" spans="1:19" ht="55.5" customHeight="1" x14ac:dyDescent="0.2">
      <c r="A376" s="104" t="s">
        <v>601</v>
      </c>
      <c r="B376" s="69" t="s">
        <v>133</v>
      </c>
      <c r="C376" s="69" t="s">
        <v>145</v>
      </c>
      <c r="D376" s="69" t="s">
        <v>141</v>
      </c>
      <c r="E376" s="69" t="s">
        <v>600</v>
      </c>
      <c r="F376" s="69"/>
      <c r="G376" s="67">
        <f t="shared" ref="G376:M380" si="177">G377</f>
        <v>11685200</v>
      </c>
      <c r="H376" s="67">
        <f t="shared" si="177"/>
        <v>0</v>
      </c>
      <c r="I376" s="67">
        <f>I378</f>
        <v>0</v>
      </c>
      <c r="J376" s="67">
        <f t="shared" si="177"/>
        <v>0</v>
      </c>
      <c r="K376" s="67">
        <f t="shared" si="177"/>
        <v>0</v>
      </c>
      <c r="L376" s="67">
        <f t="shared" si="177"/>
        <v>0</v>
      </c>
      <c r="M376" s="67">
        <f t="shared" si="177"/>
        <v>0</v>
      </c>
      <c r="N376" s="67">
        <f t="shared" si="173"/>
        <v>11685200</v>
      </c>
      <c r="O376" s="67">
        <f t="shared" ref="O376:P380" si="178">O377</f>
        <v>0</v>
      </c>
      <c r="P376" s="67">
        <f t="shared" si="178"/>
        <v>0</v>
      </c>
      <c r="Q376" s="98">
        <f t="shared" si="155"/>
        <v>1</v>
      </c>
    </row>
    <row r="377" spans="1:19" x14ac:dyDescent="0.2">
      <c r="A377" s="64" t="s">
        <v>456</v>
      </c>
      <c r="B377" s="69" t="s">
        <v>133</v>
      </c>
      <c r="C377" s="69" t="s">
        <v>145</v>
      </c>
      <c r="D377" s="69" t="s">
        <v>141</v>
      </c>
      <c r="E377" s="69" t="s">
        <v>600</v>
      </c>
      <c r="F377" s="69" t="s">
        <v>224</v>
      </c>
      <c r="G377" s="67">
        <f t="shared" si="177"/>
        <v>11685200</v>
      </c>
      <c r="H377" s="67">
        <f t="shared" si="177"/>
        <v>0</v>
      </c>
      <c r="I377" s="67">
        <f t="shared" si="177"/>
        <v>0</v>
      </c>
      <c r="J377" s="67">
        <f t="shared" si="177"/>
        <v>0</v>
      </c>
      <c r="K377" s="67">
        <f t="shared" si="177"/>
        <v>0</v>
      </c>
      <c r="L377" s="67">
        <f t="shared" si="177"/>
        <v>0</v>
      </c>
      <c r="M377" s="67">
        <f t="shared" si="177"/>
        <v>0</v>
      </c>
      <c r="N377" s="67">
        <f t="shared" si="173"/>
        <v>11685200</v>
      </c>
      <c r="O377" s="67">
        <f t="shared" si="178"/>
        <v>0</v>
      </c>
      <c r="P377" s="67">
        <f t="shared" si="178"/>
        <v>0</v>
      </c>
      <c r="Q377" s="98">
        <f>IF(SUM(N377:P377)&gt;0,1," ")</f>
        <v>1</v>
      </c>
    </row>
    <row r="378" spans="1:19" s="102" customFormat="1" ht="27.75" customHeight="1" x14ac:dyDescent="0.2">
      <c r="A378" s="95" t="s">
        <v>60</v>
      </c>
      <c r="B378" s="70" t="s">
        <v>133</v>
      </c>
      <c r="C378" s="70" t="s">
        <v>145</v>
      </c>
      <c r="D378" s="70" t="s">
        <v>141</v>
      </c>
      <c r="E378" s="70" t="s">
        <v>600</v>
      </c>
      <c r="F378" s="70" t="s">
        <v>225</v>
      </c>
      <c r="G378" s="68">
        <v>11685200</v>
      </c>
      <c r="H378" s="68"/>
      <c r="I378" s="68">
        <v>0</v>
      </c>
      <c r="J378" s="68"/>
      <c r="K378" s="68">
        <v>0</v>
      </c>
      <c r="L378" s="68"/>
      <c r="M378" s="68"/>
      <c r="N378" s="68">
        <f t="shared" si="173"/>
        <v>11685200</v>
      </c>
      <c r="O378" s="68">
        <v>0</v>
      </c>
      <c r="P378" s="68">
        <v>0</v>
      </c>
      <c r="Q378" s="98">
        <f t="shared" si="155"/>
        <v>1</v>
      </c>
    </row>
    <row r="379" spans="1:19" ht="55.5" customHeight="1" x14ac:dyDescent="0.2">
      <c r="A379" s="104" t="s">
        <v>602</v>
      </c>
      <c r="B379" s="69" t="s">
        <v>133</v>
      </c>
      <c r="C379" s="69" t="s">
        <v>145</v>
      </c>
      <c r="D379" s="69" t="s">
        <v>141</v>
      </c>
      <c r="E379" s="69" t="s">
        <v>600</v>
      </c>
      <c r="F379" s="69"/>
      <c r="G379" s="67">
        <f t="shared" si="177"/>
        <v>1168.6400000000001</v>
      </c>
      <c r="H379" s="67">
        <f t="shared" si="177"/>
        <v>0</v>
      </c>
      <c r="I379" s="67">
        <f>I380</f>
        <v>0</v>
      </c>
      <c r="J379" s="67">
        <f t="shared" si="177"/>
        <v>0</v>
      </c>
      <c r="K379" s="67">
        <f t="shared" si="177"/>
        <v>0</v>
      </c>
      <c r="L379" s="67">
        <f t="shared" si="177"/>
        <v>0</v>
      </c>
      <c r="M379" s="67">
        <f t="shared" si="177"/>
        <v>0</v>
      </c>
      <c r="N379" s="67">
        <f t="shared" ref="N379:N387" si="179">G379+H379+I379+J379+K379+L379+M379</f>
        <v>1168.6400000000001</v>
      </c>
      <c r="O379" s="67">
        <f t="shared" si="178"/>
        <v>0</v>
      </c>
      <c r="P379" s="67">
        <f t="shared" si="178"/>
        <v>0</v>
      </c>
      <c r="Q379" s="98">
        <f t="shared" si="155"/>
        <v>1</v>
      </c>
    </row>
    <row r="380" spans="1:19" x14ac:dyDescent="0.2">
      <c r="A380" s="64" t="s">
        <v>456</v>
      </c>
      <c r="B380" s="69" t="s">
        <v>133</v>
      </c>
      <c r="C380" s="69" t="s">
        <v>145</v>
      </c>
      <c r="D380" s="69" t="s">
        <v>141</v>
      </c>
      <c r="E380" s="69" t="s">
        <v>600</v>
      </c>
      <c r="F380" s="69" t="s">
        <v>224</v>
      </c>
      <c r="G380" s="67">
        <f t="shared" si="177"/>
        <v>1168.6400000000001</v>
      </c>
      <c r="H380" s="67">
        <f t="shared" si="177"/>
        <v>0</v>
      </c>
      <c r="I380" s="67">
        <f t="shared" si="177"/>
        <v>0</v>
      </c>
      <c r="J380" s="67">
        <f t="shared" si="177"/>
        <v>0</v>
      </c>
      <c r="K380" s="67">
        <f t="shared" si="177"/>
        <v>0</v>
      </c>
      <c r="L380" s="67">
        <f t="shared" si="177"/>
        <v>0</v>
      </c>
      <c r="M380" s="67">
        <f t="shared" si="177"/>
        <v>0</v>
      </c>
      <c r="N380" s="67">
        <f t="shared" si="179"/>
        <v>1168.6400000000001</v>
      </c>
      <c r="O380" s="67">
        <f t="shared" si="178"/>
        <v>0</v>
      </c>
      <c r="P380" s="67">
        <f t="shared" si="178"/>
        <v>0</v>
      </c>
      <c r="Q380" s="98">
        <f t="shared" si="155"/>
        <v>1</v>
      </c>
    </row>
    <row r="381" spans="1:19" s="102" customFormat="1" ht="27.75" customHeight="1" x14ac:dyDescent="0.2">
      <c r="A381" s="95" t="s">
        <v>60</v>
      </c>
      <c r="B381" s="70" t="s">
        <v>133</v>
      </c>
      <c r="C381" s="70" t="s">
        <v>145</v>
      </c>
      <c r="D381" s="70" t="s">
        <v>141</v>
      </c>
      <c r="E381" s="70" t="s">
        <v>600</v>
      </c>
      <c r="F381" s="70" t="s">
        <v>225</v>
      </c>
      <c r="G381" s="68">
        <v>1168.6400000000001</v>
      </c>
      <c r="H381" s="68"/>
      <c r="I381" s="68">
        <v>0</v>
      </c>
      <c r="J381" s="68"/>
      <c r="K381" s="68">
        <v>0</v>
      </c>
      <c r="L381" s="68"/>
      <c r="M381" s="68"/>
      <c r="N381" s="68">
        <f t="shared" si="179"/>
        <v>1168.6400000000001</v>
      </c>
      <c r="O381" s="68">
        <v>0</v>
      </c>
      <c r="P381" s="68">
        <v>0</v>
      </c>
      <c r="Q381" s="98">
        <f t="shared" si="155"/>
        <v>1</v>
      </c>
    </row>
    <row r="382" spans="1:19" ht="15" hidden="1" customHeight="1" x14ac:dyDescent="0.2">
      <c r="A382" s="93" t="s">
        <v>78</v>
      </c>
      <c r="B382" s="94" t="s">
        <v>133</v>
      </c>
      <c r="C382" s="94" t="s">
        <v>147</v>
      </c>
      <c r="D382" s="94"/>
      <c r="E382" s="94"/>
      <c r="F382" s="94"/>
      <c r="G382" s="66">
        <f t="shared" ref="G382:M386" si="180">G383</f>
        <v>0</v>
      </c>
      <c r="H382" s="66">
        <f t="shared" si="180"/>
        <v>0</v>
      </c>
      <c r="I382" s="66">
        <f t="shared" si="180"/>
        <v>0</v>
      </c>
      <c r="J382" s="66">
        <f t="shared" si="180"/>
        <v>0</v>
      </c>
      <c r="K382" s="66">
        <f t="shared" si="180"/>
        <v>0</v>
      </c>
      <c r="L382" s="66">
        <f t="shared" si="180"/>
        <v>0</v>
      </c>
      <c r="M382" s="66">
        <f t="shared" si="180"/>
        <v>0</v>
      </c>
      <c r="N382" s="66">
        <f t="shared" si="179"/>
        <v>0</v>
      </c>
      <c r="O382" s="66">
        <f t="shared" ref="O382:P386" si="181">O383</f>
        <v>0</v>
      </c>
      <c r="P382" s="66">
        <f t="shared" si="181"/>
        <v>0</v>
      </c>
      <c r="Q382" s="98" t="str">
        <f t="shared" si="155"/>
        <v xml:space="preserve"> </v>
      </c>
    </row>
    <row r="383" spans="1:19" ht="14.25" hidden="1" customHeight="1" x14ac:dyDescent="0.2">
      <c r="A383" s="93" t="s">
        <v>437</v>
      </c>
      <c r="B383" s="94" t="s">
        <v>133</v>
      </c>
      <c r="C383" s="94" t="s">
        <v>147</v>
      </c>
      <c r="D383" s="94" t="s">
        <v>140</v>
      </c>
      <c r="E383" s="94"/>
      <c r="F383" s="94"/>
      <c r="G383" s="66">
        <f t="shared" si="180"/>
        <v>0</v>
      </c>
      <c r="H383" s="66">
        <f t="shared" si="180"/>
        <v>0</v>
      </c>
      <c r="I383" s="66">
        <f t="shared" si="180"/>
        <v>0</v>
      </c>
      <c r="J383" s="66">
        <f>J384+J388</f>
        <v>0</v>
      </c>
      <c r="K383" s="66">
        <f>K384+K388</f>
        <v>0</v>
      </c>
      <c r="L383" s="66">
        <f t="shared" si="180"/>
        <v>0</v>
      </c>
      <c r="M383" s="66">
        <f t="shared" si="180"/>
        <v>0</v>
      </c>
      <c r="N383" s="66">
        <f t="shared" si="179"/>
        <v>0</v>
      </c>
      <c r="O383" s="66">
        <f t="shared" si="181"/>
        <v>0</v>
      </c>
      <c r="P383" s="66">
        <f t="shared" si="181"/>
        <v>0</v>
      </c>
      <c r="Q383" s="98" t="str">
        <f t="shared" si="155"/>
        <v xml:space="preserve"> </v>
      </c>
    </row>
    <row r="384" spans="1:19" ht="14.25" hidden="1" customHeight="1" x14ac:dyDescent="0.2">
      <c r="A384" s="93" t="s">
        <v>375</v>
      </c>
      <c r="B384" s="94" t="s">
        <v>133</v>
      </c>
      <c r="C384" s="94" t="s">
        <v>147</v>
      </c>
      <c r="D384" s="94" t="s">
        <v>140</v>
      </c>
      <c r="E384" s="94" t="s">
        <v>372</v>
      </c>
      <c r="F384" s="94"/>
      <c r="G384" s="66">
        <f t="shared" si="180"/>
        <v>0</v>
      </c>
      <c r="H384" s="66">
        <f t="shared" si="180"/>
        <v>0</v>
      </c>
      <c r="I384" s="66">
        <f t="shared" si="180"/>
        <v>0</v>
      </c>
      <c r="J384" s="66">
        <f t="shared" si="180"/>
        <v>0</v>
      </c>
      <c r="K384" s="66">
        <f t="shared" si="180"/>
        <v>0</v>
      </c>
      <c r="L384" s="66">
        <f t="shared" si="180"/>
        <v>0</v>
      </c>
      <c r="M384" s="66">
        <f t="shared" si="180"/>
        <v>0</v>
      </c>
      <c r="N384" s="66">
        <f t="shared" si="179"/>
        <v>0</v>
      </c>
      <c r="O384" s="66">
        <f t="shared" si="181"/>
        <v>0</v>
      </c>
      <c r="P384" s="66">
        <f t="shared" si="181"/>
        <v>0</v>
      </c>
      <c r="Q384" s="98" t="str">
        <f t="shared" si="155"/>
        <v xml:space="preserve"> </v>
      </c>
    </row>
    <row r="385" spans="1:19" ht="15" hidden="1" customHeight="1" x14ac:dyDescent="0.2">
      <c r="A385" s="64" t="s">
        <v>50</v>
      </c>
      <c r="B385" s="69" t="s">
        <v>133</v>
      </c>
      <c r="C385" s="69" t="s">
        <v>147</v>
      </c>
      <c r="D385" s="69" t="s">
        <v>140</v>
      </c>
      <c r="E385" s="69" t="s">
        <v>217</v>
      </c>
      <c r="F385" s="69"/>
      <c r="G385" s="67">
        <f t="shared" si="180"/>
        <v>0</v>
      </c>
      <c r="H385" s="67">
        <f t="shared" si="180"/>
        <v>0</v>
      </c>
      <c r="I385" s="67">
        <f t="shared" si="180"/>
        <v>0</v>
      </c>
      <c r="J385" s="67">
        <f t="shared" si="180"/>
        <v>0</v>
      </c>
      <c r="K385" s="67">
        <f t="shared" si="180"/>
        <v>0</v>
      </c>
      <c r="L385" s="67">
        <f t="shared" si="180"/>
        <v>0</v>
      </c>
      <c r="M385" s="67">
        <f t="shared" si="180"/>
        <v>0</v>
      </c>
      <c r="N385" s="67">
        <f t="shared" si="179"/>
        <v>0</v>
      </c>
      <c r="O385" s="67">
        <f t="shared" si="181"/>
        <v>0</v>
      </c>
      <c r="P385" s="67">
        <f t="shared" si="181"/>
        <v>0</v>
      </c>
      <c r="Q385" s="98" t="str">
        <f t="shared" si="155"/>
        <v xml:space="preserve"> </v>
      </c>
    </row>
    <row r="386" spans="1:19" ht="13.5" hidden="1" customHeight="1" x14ac:dyDescent="0.2">
      <c r="A386" s="104" t="s">
        <v>61</v>
      </c>
      <c r="B386" s="69" t="s">
        <v>133</v>
      </c>
      <c r="C386" s="69" t="s">
        <v>147</v>
      </c>
      <c r="D386" s="69" t="s">
        <v>140</v>
      </c>
      <c r="E386" s="69" t="s">
        <v>217</v>
      </c>
      <c r="F386" s="69" t="s">
        <v>234</v>
      </c>
      <c r="G386" s="67">
        <f>G387</f>
        <v>0</v>
      </c>
      <c r="H386" s="67">
        <f t="shared" si="180"/>
        <v>0</v>
      </c>
      <c r="I386" s="67">
        <f t="shared" si="180"/>
        <v>0</v>
      </c>
      <c r="J386" s="67">
        <f t="shared" si="180"/>
        <v>0</v>
      </c>
      <c r="K386" s="67">
        <f t="shared" si="180"/>
        <v>0</v>
      </c>
      <c r="L386" s="67">
        <f t="shared" si="180"/>
        <v>0</v>
      </c>
      <c r="M386" s="67">
        <f t="shared" si="180"/>
        <v>0</v>
      </c>
      <c r="N386" s="67">
        <f t="shared" si="179"/>
        <v>0</v>
      </c>
      <c r="O386" s="67">
        <f t="shared" si="181"/>
        <v>0</v>
      </c>
      <c r="P386" s="67">
        <f t="shared" si="181"/>
        <v>0</v>
      </c>
      <c r="Q386" s="98" t="str">
        <f t="shared" si="155"/>
        <v xml:space="preserve"> </v>
      </c>
    </row>
    <row r="387" spans="1:19" s="102" customFormat="1" ht="17.25" hidden="1" customHeight="1" x14ac:dyDescent="0.2">
      <c r="A387" s="105" t="s">
        <v>62</v>
      </c>
      <c r="B387" s="70" t="s">
        <v>133</v>
      </c>
      <c r="C387" s="70" t="s">
        <v>147</v>
      </c>
      <c r="D387" s="70" t="s">
        <v>140</v>
      </c>
      <c r="E387" s="70" t="s">
        <v>217</v>
      </c>
      <c r="F387" s="70" t="s">
        <v>235</v>
      </c>
      <c r="G387" s="68">
        <v>0</v>
      </c>
      <c r="H387" s="68">
        <v>0</v>
      </c>
      <c r="I387" s="68">
        <v>0</v>
      </c>
      <c r="J387" s="68">
        <v>0</v>
      </c>
      <c r="K387" s="68"/>
      <c r="L387" s="68"/>
      <c r="M387" s="68"/>
      <c r="N387" s="78">
        <f t="shared" si="179"/>
        <v>0</v>
      </c>
      <c r="O387" s="68">
        <v>0</v>
      </c>
      <c r="P387" s="68">
        <v>0</v>
      </c>
      <c r="Q387" s="98" t="str">
        <f t="shared" si="155"/>
        <v xml:space="preserve"> </v>
      </c>
    </row>
    <row r="388" spans="1:19" s="108" customFormat="1" ht="39.75" hidden="1" customHeight="1" x14ac:dyDescent="0.2">
      <c r="A388" s="93" t="s">
        <v>119</v>
      </c>
      <c r="B388" s="94" t="s">
        <v>133</v>
      </c>
      <c r="C388" s="94" t="s">
        <v>147</v>
      </c>
      <c r="D388" s="94" t="s">
        <v>140</v>
      </c>
      <c r="E388" s="94" t="s">
        <v>186</v>
      </c>
      <c r="F388" s="94"/>
      <c r="G388" s="66">
        <f>G389</f>
        <v>0</v>
      </c>
      <c r="H388" s="66">
        <f>H389</f>
        <v>0</v>
      </c>
      <c r="I388" s="66">
        <f t="shared" ref="I388:K389" si="182">I389</f>
        <v>0</v>
      </c>
      <c r="J388" s="66">
        <f t="shared" si="182"/>
        <v>0</v>
      </c>
      <c r="K388" s="66">
        <f t="shared" si="182"/>
        <v>0</v>
      </c>
      <c r="L388" s="66">
        <f>L389</f>
        <v>0</v>
      </c>
      <c r="M388" s="66">
        <f>M389</f>
        <v>0</v>
      </c>
      <c r="N388" s="66">
        <f>N389</f>
        <v>0</v>
      </c>
      <c r="O388" s="66">
        <f>O389</f>
        <v>0</v>
      </c>
      <c r="P388" s="66">
        <f>P389</f>
        <v>0</v>
      </c>
      <c r="Q388" s="98" t="str">
        <f>IF(SUM(N388:P388)&gt;0,1," ")</f>
        <v xml:space="preserve"> </v>
      </c>
    </row>
    <row r="389" spans="1:19" s="108" customFormat="1" ht="25.5" hidden="1" x14ac:dyDescent="0.2">
      <c r="A389" s="93" t="s">
        <v>594</v>
      </c>
      <c r="B389" s="94" t="s">
        <v>133</v>
      </c>
      <c r="C389" s="94" t="s">
        <v>147</v>
      </c>
      <c r="D389" s="94" t="s">
        <v>140</v>
      </c>
      <c r="E389" s="94" t="s">
        <v>492</v>
      </c>
      <c r="F389" s="69"/>
      <c r="G389" s="67">
        <f>G390</f>
        <v>0</v>
      </c>
      <c r="H389" s="67">
        <f>H394+H398+H407+H413+H392+H401+H404</f>
        <v>0</v>
      </c>
      <c r="I389" s="67">
        <f t="shared" si="182"/>
        <v>0</v>
      </c>
      <c r="J389" s="67">
        <f t="shared" si="182"/>
        <v>0</v>
      </c>
      <c r="K389" s="67">
        <f t="shared" si="182"/>
        <v>0</v>
      </c>
      <c r="L389" s="67">
        <f>L394+L398+L407+L413+L392+L401+L404</f>
        <v>0</v>
      </c>
      <c r="M389" s="67">
        <f>M394+M398+M407+M413+M392+M401+M404</f>
        <v>0</v>
      </c>
      <c r="N389" s="67">
        <f>N390</f>
        <v>0</v>
      </c>
      <c r="O389" s="67">
        <f>O390</f>
        <v>0</v>
      </c>
      <c r="P389" s="67">
        <f>P390</f>
        <v>0</v>
      </c>
      <c r="Q389" s="98" t="str">
        <f>IF(SUM(N389:P389)&gt;0,1," ")</f>
        <v xml:space="preserve"> </v>
      </c>
    </row>
    <row r="390" spans="1:19" s="102" customFormat="1" ht="78.75" hidden="1" customHeight="1" x14ac:dyDescent="0.2">
      <c r="A390" s="64" t="s">
        <v>495</v>
      </c>
      <c r="B390" s="69" t="s">
        <v>133</v>
      </c>
      <c r="C390" s="241" t="s">
        <v>147</v>
      </c>
      <c r="D390" s="241" t="s">
        <v>140</v>
      </c>
      <c r="E390" s="69" t="s">
        <v>493</v>
      </c>
      <c r="F390" s="70"/>
      <c r="G390" s="67">
        <f>G391</f>
        <v>0</v>
      </c>
      <c r="H390" s="67">
        <f t="shared" ref="G390:P391" si="183">H391</f>
        <v>0</v>
      </c>
      <c r="I390" s="67">
        <f t="shared" si="183"/>
        <v>0</v>
      </c>
      <c r="J390" s="67">
        <f t="shared" si="183"/>
        <v>0</v>
      </c>
      <c r="K390" s="67">
        <f t="shared" si="183"/>
        <v>0</v>
      </c>
      <c r="L390" s="67">
        <f t="shared" si="183"/>
        <v>0</v>
      </c>
      <c r="M390" s="67">
        <f t="shared" si="183"/>
        <v>0</v>
      </c>
      <c r="N390" s="242">
        <f>G390+H390+I390+J390+K390+L390+M390</f>
        <v>0</v>
      </c>
      <c r="O390" s="67">
        <f t="shared" si="183"/>
        <v>0</v>
      </c>
      <c r="P390" s="67">
        <f>P391</f>
        <v>0</v>
      </c>
      <c r="Q390" s="98" t="str">
        <f>IF(SUM(N390:P390)&gt;0,1," ")</f>
        <v xml:space="preserve"> </v>
      </c>
      <c r="S390" s="112"/>
    </row>
    <row r="391" spans="1:19" s="102" customFormat="1" ht="15.75" hidden="1" customHeight="1" x14ac:dyDescent="0.2">
      <c r="A391" s="64" t="s">
        <v>61</v>
      </c>
      <c r="B391" s="69" t="s">
        <v>133</v>
      </c>
      <c r="C391" s="241" t="s">
        <v>147</v>
      </c>
      <c r="D391" s="241" t="s">
        <v>140</v>
      </c>
      <c r="E391" s="69" t="s">
        <v>493</v>
      </c>
      <c r="F391" s="336" t="s">
        <v>234</v>
      </c>
      <c r="G391" s="67">
        <f t="shared" si="183"/>
        <v>0</v>
      </c>
      <c r="H391" s="67">
        <f t="shared" si="183"/>
        <v>0</v>
      </c>
      <c r="I391" s="67">
        <f t="shared" si="183"/>
        <v>0</v>
      </c>
      <c r="J391" s="67">
        <f t="shared" si="183"/>
        <v>0</v>
      </c>
      <c r="K391" s="67">
        <f t="shared" si="183"/>
        <v>0</v>
      </c>
      <c r="L391" s="67">
        <f t="shared" si="183"/>
        <v>0</v>
      </c>
      <c r="M391" s="67">
        <f t="shared" si="183"/>
        <v>0</v>
      </c>
      <c r="N391" s="242">
        <f>G391+H391+I391+J391+K391+L391+M391</f>
        <v>0</v>
      </c>
      <c r="O391" s="67">
        <f t="shared" si="183"/>
        <v>0</v>
      </c>
      <c r="P391" s="67">
        <f t="shared" si="183"/>
        <v>0</v>
      </c>
      <c r="Q391" s="98" t="str">
        <f>IF(SUM(N391:P391)&gt;0,1," ")</f>
        <v xml:space="preserve"> </v>
      </c>
      <c r="S391" s="112"/>
    </row>
    <row r="392" spans="1:19" s="102" customFormat="1" ht="15.75" hidden="1" customHeight="1" x14ac:dyDescent="0.2">
      <c r="A392" s="95" t="s">
        <v>62</v>
      </c>
      <c r="B392" s="70" t="s">
        <v>133</v>
      </c>
      <c r="C392" s="70" t="s">
        <v>147</v>
      </c>
      <c r="D392" s="70" t="s">
        <v>140</v>
      </c>
      <c r="E392" s="70" t="s">
        <v>493</v>
      </c>
      <c r="F392" s="70" t="s">
        <v>235</v>
      </c>
      <c r="G392" s="68">
        <v>0</v>
      </c>
      <c r="H392" s="68">
        <v>0</v>
      </c>
      <c r="I392" s="68">
        <v>0</v>
      </c>
      <c r="J392" s="68">
        <v>0</v>
      </c>
      <c r="K392" s="68"/>
      <c r="L392" s="68"/>
      <c r="M392" s="68"/>
      <c r="N392" s="68">
        <f>G392+H392+I392+J392+K392+L392+M392</f>
        <v>0</v>
      </c>
      <c r="O392" s="68">
        <v>0</v>
      </c>
      <c r="P392" s="68">
        <f>1599505.79-1599505.79</f>
        <v>0</v>
      </c>
      <c r="Q392" s="98" t="str">
        <f>IF(SUM(N392:P392)&gt;0,1," ")</f>
        <v xml:space="preserve"> </v>
      </c>
      <c r="S392" s="112"/>
    </row>
    <row r="393" spans="1:19" s="195" customFormat="1" ht="17.25" customHeight="1" x14ac:dyDescent="0.25">
      <c r="A393" s="192" t="s">
        <v>29</v>
      </c>
      <c r="B393" s="193" t="s">
        <v>134</v>
      </c>
      <c r="C393" s="193"/>
      <c r="D393" s="193"/>
      <c r="E393" s="193"/>
      <c r="F393" s="193"/>
      <c r="G393" s="194">
        <f>G394+G416</f>
        <v>8485804.3200000003</v>
      </c>
      <c r="H393" s="66">
        <f t="shared" ref="H393:P393" si="184">H394+H416</f>
        <v>0</v>
      </c>
      <c r="I393" s="66">
        <f>I394+I416</f>
        <v>0</v>
      </c>
      <c r="J393" s="66">
        <f t="shared" si="184"/>
        <v>0</v>
      </c>
      <c r="K393" s="66">
        <f t="shared" si="184"/>
        <v>0</v>
      </c>
      <c r="L393" s="66">
        <f t="shared" si="184"/>
        <v>0</v>
      </c>
      <c r="M393" s="66">
        <f t="shared" si="184"/>
        <v>0</v>
      </c>
      <c r="N393" s="194">
        <f>N394+N416</f>
        <v>8485804.3200000003</v>
      </c>
      <c r="O393" s="194">
        <f t="shared" si="184"/>
        <v>11375089.65</v>
      </c>
      <c r="P393" s="194">
        <f t="shared" si="184"/>
        <v>11169769.65</v>
      </c>
      <c r="Q393" s="98">
        <f t="shared" si="155"/>
        <v>1</v>
      </c>
    </row>
    <row r="394" spans="1:19" ht="12.75" customHeight="1" x14ac:dyDescent="0.2">
      <c r="A394" s="93" t="s">
        <v>56</v>
      </c>
      <c r="B394" s="94" t="s">
        <v>134</v>
      </c>
      <c r="C394" s="94" t="s">
        <v>138</v>
      </c>
      <c r="D394" s="94"/>
      <c r="E394" s="94"/>
      <c r="F394" s="94"/>
      <c r="G394" s="66">
        <f t="shared" ref="G394:M395" si="185">G395</f>
        <v>8477304.3200000003</v>
      </c>
      <c r="H394" s="66">
        <f t="shared" si="185"/>
        <v>0</v>
      </c>
      <c r="I394" s="66">
        <f>I395</f>
        <v>0</v>
      </c>
      <c r="J394" s="66">
        <f t="shared" si="185"/>
        <v>0</v>
      </c>
      <c r="K394" s="66">
        <f t="shared" si="185"/>
        <v>0</v>
      </c>
      <c r="L394" s="66">
        <f t="shared" si="185"/>
        <v>0</v>
      </c>
      <c r="M394" s="66">
        <f t="shared" si="185"/>
        <v>0</v>
      </c>
      <c r="N394" s="66">
        <f t="shared" ref="N394:N415" si="186">G394+H394+I394+J394+K394+L394+M394</f>
        <v>8477304.3200000003</v>
      </c>
      <c r="O394" s="66">
        <f>O395</f>
        <v>11366589.65</v>
      </c>
      <c r="P394" s="66">
        <f>P395</f>
        <v>11161269.65</v>
      </c>
      <c r="Q394" s="98">
        <f t="shared" si="155"/>
        <v>1</v>
      </c>
    </row>
    <row r="395" spans="1:19" ht="25.5" customHeight="1" x14ac:dyDescent="0.2">
      <c r="A395" s="93" t="s">
        <v>30</v>
      </c>
      <c r="B395" s="94" t="s">
        <v>134</v>
      </c>
      <c r="C395" s="94" t="s">
        <v>138</v>
      </c>
      <c r="D395" s="94" t="s">
        <v>140</v>
      </c>
      <c r="E395" s="94"/>
      <c r="F395" s="94"/>
      <c r="G395" s="66">
        <f t="shared" si="185"/>
        <v>8477304.3200000003</v>
      </c>
      <c r="H395" s="66">
        <f t="shared" si="185"/>
        <v>0</v>
      </c>
      <c r="I395" s="66">
        <f t="shared" si="185"/>
        <v>0</v>
      </c>
      <c r="J395" s="66">
        <f t="shared" si="185"/>
        <v>0</v>
      </c>
      <c r="K395" s="66">
        <f t="shared" si="185"/>
        <v>0</v>
      </c>
      <c r="L395" s="66">
        <f t="shared" si="185"/>
        <v>0</v>
      </c>
      <c r="M395" s="66">
        <f t="shared" si="185"/>
        <v>0</v>
      </c>
      <c r="N395" s="66">
        <f t="shared" si="186"/>
        <v>8477304.3200000003</v>
      </c>
      <c r="O395" s="66">
        <f>O396</f>
        <v>11366589.65</v>
      </c>
      <c r="P395" s="66">
        <f>P396</f>
        <v>11161269.65</v>
      </c>
      <c r="Q395" s="98">
        <f t="shared" si="155"/>
        <v>1</v>
      </c>
    </row>
    <row r="396" spans="1:19" ht="12.75" customHeight="1" x14ac:dyDescent="0.2">
      <c r="A396" s="93" t="s">
        <v>375</v>
      </c>
      <c r="B396" s="94" t="s">
        <v>134</v>
      </c>
      <c r="C396" s="94" t="s">
        <v>138</v>
      </c>
      <c r="D396" s="94" t="s">
        <v>140</v>
      </c>
      <c r="E396" s="94" t="s">
        <v>372</v>
      </c>
      <c r="F396" s="94"/>
      <c r="G396" s="66">
        <f>G397+G404+G407+G410</f>
        <v>8477304.3200000003</v>
      </c>
      <c r="H396" s="66">
        <f>H397+H404+H407+H410</f>
        <v>0</v>
      </c>
      <c r="I396" s="66">
        <f>I397+I404+I407+I410+I413</f>
        <v>0</v>
      </c>
      <c r="J396" s="66">
        <f>J397+J404+J407+J410</f>
        <v>0</v>
      </c>
      <c r="K396" s="66">
        <f>K397+K404+K407+K410</f>
        <v>0</v>
      </c>
      <c r="L396" s="66">
        <f>L397+L404+L407+L410</f>
        <v>0</v>
      </c>
      <c r="M396" s="66">
        <f>M397+M404+M407+M410</f>
        <v>0</v>
      </c>
      <c r="N396" s="66">
        <f t="shared" si="186"/>
        <v>8477304.3200000003</v>
      </c>
      <c r="O396" s="66">
        <f>O397+O404+O407+O410</f>
        <v>11366589.65</v>
      </c>
      <c r="P396" s="66">
        <f>P397+P404+P407+P410</f>
        <v>11161269.65</v>
      </c>
      <c r="Q396" s="98">
        <f t="shared" si="155"/>
        <v>1</v>
      </c>
    </row>
    <row r="397" spans="1:19" ht="12.75" customHeight="1" x14ac:dyDescent="0.2">
      <c r="A397" s="64" t="s">
        <v>6</v>
      </c>
      <c r="B397" s="69" t="s">
        <v>134</v>
      </c>
      <c r="C397" s="69" t="s">
        <v>138</v>
      </c>
      <c r="D397" s="69" t="s">
        <v>140</v>
      </c>
      <c r="E397" s="69" t="s">
        <v>160</v>
      </c>
      <c r="F397" s="69"/>
      <c r="G397" s="67">
        <f t="shared" ref="G397:M397" si="187">G398+G400+G402</f>
        <v>5402929.6200000001</v>
      </c>
      <c r="H397" s="67">
        <f t="shared" si="187"/>
        <v>0</v>
      </c>
      <c r="I397" s="67">
        <f t="shared" si="187"/>
        <v>0</v>
      </c>
      <c r="J397" s="67">
        <f t="shared" si="187"/>
        <v>0</v>
      </c>
      <c r="K397" s="67">
        <f t="shared" si="187"/>
        <v>0</v>
      </c>
      <c r="L397" s="67">
        <f t="shared" si="187"/>
        <v>0</v>
      </c>
      <c r="M397" s="67">
        <f t="shared" si="187"/>
        <v>0</v>
      </c>
      <c r="N397" s="67">
        <f t="shared" si="186"/>
        <v>5402929.6200000001</v>
      </c>
      <c r="O397" s="67">
        <f>O398+O400+O402</f>
        <v>8292214.9500000002</v>
      </c>
      <c r="P397" s="67">
        <f>P398+P400+P402</f>
        <v>8086894.9500000002</v>
      </c>
      <c r="Q397" s="98">
        <f t="shared" si="155"/>
        <v>1</v>
      </c>
    </row>
    <row r="398" spans="1:19" ht="38.25" customHeight="1" x14ac:dyDescent="0.2">
      <c r="A398" s="64" t="s">
        <v>58</v>
      </c>
      <c r="B398" s="69" t="s">
        <v>134</v>
      </c>
      <c r="C398" s="69" t="s">
        <v>138</v>
      </c>
      <c r="D398" s="69" t="s">
        <v>140</v>
      </c>
      <c r="E398" s="69" t="s">
        <v>160</v>
      </c>
      <c r="F398" s="69" t="s">
        <v>221</v>
      </c>
      <c r="G398" s="67">
        <f t="shared" ref="G398:M398" si="188">G399</f>
        <v>4696883.1900000004</v>
      </c>
      <c r="H398" s="67">
        <f t="shared" si="188"/>
        <v>0</v>
      </c>
      <c r="I398" s="67">
        <f t="shared" si="188"/>
        <v>0</v>
      </c>
      <c r="J398" s="67">
        <f t="shared" si="188"/>
        <v>0</v>
      </c>
      <c r="K398" s="67">
        <f t="shared" si="188"/>
        <v>0</v>
      </c>
      <c r="L398" s="67">
        <f t="shared" si="188"/>
        <v>0</v>
      </c>
      <c r="M398" s="67">
        <f t="shared" si="188"/>
        <v>0</v>
      </c>
      <c r="N398" s="67">
        <f t="shared" si="186"/>
        <v>4696883.1900000004</v>
      </c>
      <c r="O398" s="67">
        <f>O399</f>
        <v>7084148.5199999996</v>
      </c>
      <c r="P398" s="67">
        <f>P399</f>
        <v>6878828.5199999996</v>
      </c>
      <c r="Q398" s="98">
        <f t="shared" si="155"/>
        <v>1</v>
      </c>
    </row>
    <row r="399" spans="1:19" s="102" customFormat="1" ht="12.75" customHeight="1" x14ac:dyDescent="0.2">
      <c r="A399" s="95" t="s">
        <v>59</v>
      </c>
      <c r="B399" s="70" t="s">
        <v>134</v>
      </c>
      <c r="C399" s="70" t="s">
        <v>138</v>
      </c>
      <c r="D399" s="70" t="s">
        <v>140</v>
      </c>
      <c r="E399" s="70" t="s">
        <v>160</v>
      </c>
      <c r="F399" s="70" t="s">
        <v>222</v>
      </c>
      <c r="G399" s="68">
        <v>4696883.1900000004</v>
      </c>
      <c r="H399" s="68">
        <v>0</v>
      </c>
      <c r="I399" s="68">
        <v>0</v>
      </c>
      <c r="J399" s="68"/>
      <c r="K399" s="68"/>
      <c r="L399" s="68"/>
      <c r="M399" s="68"/>
      <c r="N399" s="68">
        <f t="shared" si="186"/>
        <v>4696883.1900000004</v>
      </c>
      <c r="O399" s="68">
        <f>5084148.52+2000000</f>
        <v>7084148.5199999996</v>
      </c>
      <c r="P399" s="68">
        <f>5084148.52+1794680</f>
        <v>6878828.5199999996</v>
      </c>
      <c r="Q399" s="98">
        <f t="shared" si="155"/>
        <v>1</v>
      </c>
    </row>
    <row r="400" spans="1:19" ht="12.75" customHeight="1" x14ac:dyDescent="0.2">
      <c r="A400" s="64" t="s">
        <v>456</v>
      </c>
      <c r="B400" s="69" t="s">
        <v>134</v>
      </c>
      <c r="C400" s="69" t="s">
        <v>138</v>
      </c>
      <c r="D400" s="69" t="s">
        <v>140</v>
      </c>
      <c r="E400" s="69" t="s">
        <v>160</v>
      </c>
      <c r="F400" s="69" t="s">
        <v>224</v>
      </c>
      <c r="G400" s="67">
        <f t="shared" ref="G400:M400" si="189">G401</f>
        <v>705546.43</v>
      </c>
      <c r="H400" s="67">
        <f t="shared" si="189"/>
        <v>0</v>
      </c>
      <c r="I400" s="67">
        <f t="shared" si="189"/>
        <v>0</v>
      </c>
      <c r="J400" s="67">
        <f t="shared" si="189"/>
        <v>0</v>
      </c>
      <c r="K400" s="67">
        <f t="shared" si="189"/>
        <v>0</v>
      </c>
      <c r="L400" s="67">
        <f t="shared" si="189"/>
        <v>0</v>
      </c>
      <c r="M400" s="67">
        <f t="shared" si="189"/>
        <v>0</v>
      </c>
      <c r="N400" s="67">
        <f t="shared" si="186"/>
        <v>705546.43</v>
      </c>
      <c r="O400" s="67">
        <f>O401</f>
        <v>1207566.43</v>
      </c>
      <c r="P400" s="67">
        <f>P401</f>
        <v>1207566.43</v>
      </c>
      <c r="Q400" s="98">
        <f t="shared" si="155"/>
        <v>1</v>
      </c>
    </row>
    <row r="401" spans="1:17" s="102" customFormat="1" ht="15.75" customHeight="1" x14ac:dyDescent="0.2">
      <c r="A401" s="95" t="s">
        <v>457</v>
      </c>
      <c r="B401" s="70" t="s">
        <v>134</v>
      </c>
      <c r="C401" s="70" t="s">
        <v>138</v>
      </c>
      <c r="D401" s="70" t="s">
        <v>140</v>
      </c>
      <c r="E401" s="70" t="s">
        <v>160</v>
      </c>
      <c r="F401" s="70" t="s">
        <v>225</v>
      </c>
      <c r="G401" s="68">
        <v>705546.43</v>
      </c>
      <c r="H401" s="68">
        <v>0</v>
      </c>
      <c r="I401" s="68">
        <v>0</v>
      </c>
      <c r="J401" s="68"/>
      <c r="K401" s="68">
        <v>0</v>
      </c>
      <c r="L401" s="68"/>
      <c r="M401" s="68"/>
      <c r="N401" s="68">
        <f t="shared" si="186"/>
        <v>705546.43</v>
      </c>
      <c r="O401" s="68">
        <v>1207566.43</v>
      </c>
      <c r="P401" s="68">
        <v>1207566.43</v>
      </c>
      <c r="Q401" s="98">
        <f t="shared" si="155"/>
        <v>1</v>
      </c>
    </row>
    <row r="402" spans="1:17" ht="12.75" customHeight="1" x14ac:dyDescent="0.2">
      <c r="A402" s="64" t="s">
        <v>63</v>
      </c>
      <c r="B402" s="69" t="s">
        <v>134</v>
      </c>
      <c r="C402" s="69" t="s">
        <v>138</v>
      </c>
      <c r="D402" s="69" t="s">
        <v>140</v>
      </c>
      <c r="E402" s="69" t="s">
        <v>160</v>
      </c>
      <c r="F402" s="69" t="s">
        <v>227</v>
      </c>
      <c r="G402" s="67">
        <f t="shared" ref="G402:M402" si="190">G403</f>
        <v>500</v>
      </c>
      <c r="H402" s="67">
        <f t="shared" si="190"/>
        <v>0</v>
      </c>
      <c r="I402" s="67">
        <f t="shared" si="190"/>
        <v>0</v>
      </c>
      <c r="J402" s="67">
        <f t="shared" si="190"/>
        <v>0</v>
      </c>
      <c r="K402" s="67">
        <f t="shared" si="190"/>
        <v>0</v>
      </c>
      <c r="L402" s="67">
        <f t="shared" si="190"/>
        <v>0</v>
      </c>
      <c r="M402" s="67">
        <f t="shared" si="190"/>
        <v>0</v>
      </c>
      <c r="N402" s="67">
        <f t="shared" si="186"/>
        <v>500</v>
      </c>
      <c r="O402" s="67">
        <f>O403</f>
        <v>500</v>
      </c>
      <c r="P402" s="67">
        <f>P403</f>
        <v>500</v>
      </c>
      <c r="Q402" s="98">
        <f t="shared" si="155"/>
        <v>1</v>
      </c>
    </row>
    <row r="403" spans="1:17" s="102" customFormat="1" ht="12.75" customHeight="1" x14ac:dyDescent="0.2">
      <c r="A403" s="95" t="s">
        <v>64</v>
      </c>
      <c r="B403" s="70" t="s">
        <v>134</v>
      </c>
      <c r="C403" s="70" t="s">
        <v>138</v>
      </c>
      <c r="D403" s="70" t="s">
        <v>140</v>
      </c>
      <c r="E403" s="70" t="s">
        <v>160</v>
      </c>
      <c r="F403" s="70" t="s">
        <v>229</v>
      </c>
      <c r="G403" s="68">
        <v>500</v>
      </c>
      <c r="H403" s="68"/>
      <c r="I403" s="68"/>
      <c r="J403" s="68"/>
      <c r="K403" s="68"/>
      <c r="L403" s="68"/>
      <c r="M403" s="68"/>
      <c r="N403" s="68">
        <f t="shared" si="186"/>
        <v>500</v>
      </c>
      <c r="O403" s="68">
        <v>500</v>
      </c>
      <c r="P403" s="68">
        <v>500</v>
      </c>
      <c r="Q403" s="98">
        <f t="shared" ref="Q403:Q466" si="191">IF(SUM(N403:P403)&gt;0,1," ")</f>
        <v>1</v>
      </c>
    </row>
    <row r="404" spans="1:17" ht="12.75" customHeight="1" x14ac:dyDescent="0.2">
      <c r="A404" s="64" t="s">
        <v>31</v>
      </c>
      <c r="B404" s="69" t="s">
        <v>134</v>
      </c>
      <c r="C404" s="69" t="s">
        <v>138</v>
      </c>
      <c r="D404" s="69" t="s">
        <v>140</v>
      </c>
      <c r="E404" s="69" t="s">
        <v>196</v>
      </c>
      <c r="F404" s="69"/>
      <c r="G404" s="67">
        <f t="shared" ref="G404:M405" si="192">G405</f>
        <v>3074374.7</v>
      </c>
      <c r="H404" s="67">
        <f t="shared" si="192"/>
        <v>0</v>
      </c>
      <c r="I404" s="67">
        <f t="shared" si="192"/>
        <v>0</v>
      </c>
      <c r="J404" s="67">
        <f t="shared" si="192"/>
        <v>0</v>
      </c>
      <c r="K404" s="67">
        <f t="shared" si="192"/>
        <v>0</v>
      </c>
      <c r="L404" s="67">
        <f t="shared" si="192"/>
        <v>0</v>
      </c>
      <c r="M404" s="67">
        <f t="shared" si="192"/>
        <v>0</v>
      </c>
      <c r="N404" s="67">
        <f t="shared" si="186"/>
        <v>3074374.7</v>
      </c>
      <c r="O404" s="67">
        <f>O405</f>
        <v>3074374.7</v>
      </c>
      <c r="P404" s="67">
        <f>P405</f>
        <v>3074374.7</v>
      </c>
      <c r="Q404" s="98">
        <f t="shared" si="191"/>
        <v>1</v>
      </c>
    </row>
    <row r="405" spans="1:17" ht="38.25" customHeight="1" x14ac:dyDescent="0.2">
      <c r="A405" s="64" t="s">
        <v>58</v>
      </c>
      <c r="B405" s="69" t="s">
        <v>134</v>
      </c>
      <c r="C405" s="69" t="s">
        <v>138</v>
      </c>
      <c r="D405" s="69" t="s">
        <v>140</v>
      </c>
      <c r="E405" s="69" t="s">
        <v>196</v>
      </c>
      <c r="F405" s="69" t="s">
        <v>221</v>
      </c>
      <c r="G405" s="67">
        <f t="shared" si="192"/>
        <v>3074374.7</v>
      </c>
      <c r="H405" s="67">
        <f t="shared" si="192"/>
        <v>0</v>
      </c>
      <c r="I405" s="67">
        <f t="shared" si="192"/>
        <v>0</v>
      </c>
      <c r="J405" s="67">
        <f t="shared" si="192"/>
        <v>0</v>
      </c>
      <c r="K405" s="67">
        <f t="shared" si="192"/>
        <v>0</v>
      </c>
      <c r="L405" s="67">
        <f t="shared" si="192"/>
        <v>0</v>
      </c>
      <c r="M405" s="67">
        <f t="shared" si="192"/>
        <v>0</v>
      </c>
      <c r="N405" s="67">
        <f t="shared" si="186"/>
        <v>3074374.7</v>
      </c>
      <c r="O405" s="67">
        <f>O406</f>
        <v>3074374.7</v>
      </c>
      <c r="P405" s="67">
        <f>P406</f>
        <v>3074374.7</v>
      </c>
      <c r="Q405" s="98">
        <f t="shared" si="191"/>
        <v>1</v>
      </c>
    </row>
    <row r="406" spans="1:17" s="102" customFormat="1" ht="12.75" customHeight="1" x14ac:dyDescent="0.2">
      <c r="A406" s="95" t="s">
        <v>59</v>
      </c>
      <c r="B406" s="70" t="s">
        <v>134</v>
      </c>
      <c r="C406" s="70" t="s">
        <v>138</v>
      </c>
      <c r="D406" s="70" t="s">
        <v>140</v>
      </c>
      <c r="E406" s="70" t="s">
        <v>196</v>
      </c>
      <c r="F406" s="70" t="s">
        <v>222</v>
      </c>
      <c r="G406" s="68">
        <v>3074374.7</v>
      </c>
      <c r="H406" s="68">
        <v>0</v>
      </c>
      <c r="I406" s="68">
        <v>0</v>
      </c>
      <c r="J406" s="68"/>
      <c r="K406" s="68"/>
      <c r="L406" s="68"/>
      <c r="M406" s="68"/>
      <c r="N406" s="68">
        <f t="shared" si="186"/>
        <v>3074374.7</v>
      </c>
      <c r="O406" s="68">
        <v>3074374.7</v>
      </c>
      <c r="P406" s="68">
        <v>3074374.7</v>
      </c>
      <c r="Q406" s="98">
        <f t="shared" si="191"/>
        <v>1</v>
      </c>
    </row>
    <row r="407" spans="1:17" ht="38.25" hidden="1" customHeight="1" x14ac:dyDescent="0.2">
      <c r="A407" s="104" t="s">
        <v>447</v>
      </c>
      <c r="B407" s="69" t="s">
        <v>134</v>
      </c>
      <c r="C407" s="69" t="s">
        <v>138</v>
      </c>
      <c r="D407" s="69" t="s">
        <v>140</v>
      </c>
      <c r="E407" s="69" t="s">
        <v>448</v>
      </c>
      <c r="F407" s="69"/>
      <c r="G407" s="67">
        <f t="shared" ref="G407:M408" si="193">G408</f>
        <v>0</v>
      </c>
      <c r="H407" s="67">
        <f t="shared" si="193"/>
        <v>0</v>
      </c>
      <c r="I407" s="67">
        <f t="shared" si="193"/>
        <v>0</v>
      </c>
      <c r="J407" s="67">
        <f t="shared" si="193"/>
        <v>0</v>
      </c>
      <c r="K407" s="67">
        <f t="shared" si="193"/>
        <v>0</v>
      </c>
      <c r="L407" s="67">
        <f t="shared" si="193"/>
        <v>0</v>
      </c>
      <c r="M407" s="67">
        <f t="shared" si="193"/>
        <v>0</v>
      </c>
      <c r="N407" s="67">
        <f t="shared" si="186"/>
        <v>0</v>
      </c>
      <c r="O407" s="67">
        <f>O408</f>
        <v>0</v>
      </c>
      <c r="P407" s="67">
        <f>P408</f>
        <v>0</v>
      </c>
      <c r="Q407" s="98" t="str">
        <f t="shared" si="191"/>
        <v xml:space="preserve"> </v>
      </c>
    </row>
    <row r="408" spans="1:17" ht="38.25" hidden="1" customHeight="1" x14ac:dyDescent="0.2">
      <c r="A408" s="104" t="s">
        <v>58</v>
      </c>
      <c r="B408" s="69" t="s">
        <v>134</v>
      </c>
      <c r="C408" s="69" t="s">
        <v>138</v>
      </c>
      <c r="D408" s="69" t="s">
        <v>140</v>
      </c>
      <c r="E408" s="69" t="s">
        <v>448</v>
      </c>
      <c r="F408" s="69" t="s">
        <v>221</v>
      </c>
      <c r="G408" s="67">
        <f t="shared" si="193"/>
        <v>0</v>
      </c>
      <c r="H408" s="67">
        <f t="shared" si="193"/>
        <v>0</v>
      </c>
      <c r="I408" s="67">
        <f t="shared" si="193"/>
        <v>0</v>
      </c>
      <c r="J408" s="67">
        <f t="shared" si="193"/>
        <v>0</v>
      </c>
      <c r="K408" s="67">
        <f t="shared" si="193"/>
        <v>0</v>
      </c>
      <c r="L408" s="67">
        <f t="shared" si="193"/>
        <v>0</v>
      </c>
      <c r="M408" s="67">
        <f t="shared" si="193"/>
        <v>0</v>
      </c>
      <c r="N408" s="67">
        <f t="shared" si="186"/>
        <v>0</v>
      </c>
      <c r="O408" s="67">
        <f>O409</f>
        <v>0</v>
      </c>
      <c r="P408" s="67">
        <f>P409</f>
        <v>0</v>
      </c>
      <c r="Q408" s="98" t="str">
        <f t="shared" si="191"/>
        <v xml:space="preserve"> </v>
      </c>
    </row>
    <row r="409" spans="1:17" s="102" customFormat="1" ht="12.75" hidden="1" customHeight="1" x14ac:dyDescent="0.2">
      <c r="A409" s="105" t="s">
        <v>59</v>
      </c>
      <c r="B409" s="70" t="s">
        <v>134</v>
      </c>
      <c r="C409" s="70" t="s">
        <v>138</v>
      </c>
      <c r="D409" s="70" t="s">
        <v>140</v>
      </c>
      <c r="E409" s="70" t="s">
        <v>448</v>
      </c>
      <c r="F409" s="70" t="s">
        <v>222</v>
      </c>
      <c r="G409" s="68">
        <v>0</v>
      </c>
      <c r="H409" s="68"/>
      <c r="I409" s="68"/>
      <c r="J409" s="68"/>
      <c r="K409" s="68"/>
      <c r="L409" s="68"/>
      <c r="M409" s="68"/>
      <c r="N409" s="78">
        <f t="shared" si="186"/>
        <v>0</v>
      </c>
      <c r="O409" s="68">
        <v>0</v>
      </c>
      <c r="P409" s="68">
        <f>O409</f>
        <v>0</v>
      </c>
      <c r="Q409" s="98" t="str">
        <f t="shared" si="191"/>
        <v xml:space="preserve"> </v>
      </c>
    </row>
    <row r="410" spans="1:17" ht="25.5" hidden="1" customHeight="1" x14ac:dyDescent="0.2">
      <c r="A410" s="104" t="s">
        <v>4</v>
      </c>
      <c r="B410" s="69" t="s">
        <v>134</v>
      </c>
      <c r="C410" s="69" t="s">
        <v>138</v>
      </c>
      <c r="D410" s="69" t="s">
        <v>140</v>
      </c>
      <c r="E410" s="69" t="s">
        <v>159</v>
      </c>
      <c r="F410" s="69"/>
      <c r="G410" s="67">
        <f t="shared" ref="G410:M411" si="194">G411</f>
        <v>0</v>
      </c>
      <c r="H410" s="67">
        <f t="shared" si="194"/>
        <v>0</v>
      </c>
      <c r="I410" s="67">
        <f t="shared" si="194"/>
        <v>0</v>
      </c>
      <c r="J410" s="67">
        <f t="shared" si="194"/>
        <v>0</v>
      </c>
      <c r="K410" s="67">
        <f t="shared" si="194"/>
        <v>0</v>
      </c>
      <c r="L410" s="67">
        <f t="shared" si="194"/>
        <v>0</v>
      </c>
      <c r="M410" s="67">
        <f t="shared" si="194"/>
        <v>0</v>
      </c>
      <c r="N410" s="67">
        <f t="shared" si="186"/>
        <v>0</v>
      </c>
      <c r="O410" s="67">
        <f>O411</f>
        <v>0</v>
      </c>
      <c r="P410" s="67">
        <f>P411</f>
        <v>0</v>
      </c>
      <c r="Q410" s="98" t="str">
        <f t="shared" si="191"/>
        <v xml:space="preserve"> </v>
      </c>
    </row>
    <row r="411" spans="1:17" ht="38.25" hidden="1" customHeight="1" x14ac:dyDescent="0.2">
      <c r="A411" s="104" t="s">
        <v>58</v>
      </c>
      <c r="B411" s="69" t="s">
        <v>134</v>
      </c>
      <c r="C411" s="69" t="s">
        <v>138</v>
      </c>
      <c r="D411" s="69" t="s">
        <v>140</v>
      </c>
      <c r="E411" s="69" t="s">
        <v>159</v>
      </c>
      <c r="F411" s="69" t="s">
        <v>221</v>
      </c>
      <c r="G411" s="67">
        <f t="shared" si="194"/>
        <v>0</v>
      </c>
      <c r="H411" s="67">
        <f t="shared" si="194"/>
        <v>0</v>
      </c>
      <c r="I411" s="67">
        <f t="shared" si="194"/>
        <v>0</v>
      </c>
      <c r="J411" s="67">
        <f t="shared" si="194"/>
        <v>0</v>
      </c>
      <c r="K411" s="67">
        <f t="shared" si="194"/>
        <v>0</v>
      </c>
      <c r="L411" s="67">
        <f t="shared" si="194"/>
        <v>0</v>
      </c>
      <c r="M411" s="67">
        <f t="shared" si="194"/>
        <v>0</v>
      </c>
      <c r="N411" s="67">
        <f t="shared" si="186"/>
        <v>0</v>
      </c>
      <c r="O411" s="67">
        <f>O412</f>
        <v>0</v>
      </c>
      <c r="P411" s="67">
        <f>P412</f>
        <v>0</v>
      </c>
      <c r="Q411" s="98" t="str">
        <f t="shared" si="191"/>
        <v xml:space="preserve"> </v>
      </c>
    </row>
    <row r="412" spans="1:17" s="102" customFormat="1" ht="12.75" hidden="1" customHeight="1" x14ac:dyDescent="0.2">
      <c r="A412" s="105" t="s">
        <v>59</v>
      </c>
      <c r="B412" s="70" t="s">
        <v>134</v>
      </c>
      <c r="C412" s="70" t="s">
        <v>138</v>
      </c>
      <c r="D412" s="70" t="s">
        <v>140</v>
      </c>
      <c r="E412" s="70" t="s">
        <v>159</v>
      </c>
      <c r="F412" s="70" t="s">
        <v>222</v>
      </c>
      <c r="G412" s="68">
        <v>0</v>
      </c>
      <c r="H412" s="68"/>
      <c r="I412" s="68"/>
      <c r="J412" s="68"/>
      <c r="K412" s="68"/>
      <c r="L412" s="68"/>
      <c r="M412" s="68"/>
      <c r="N412" s="78">
        <f t="shared" si="186"/>
        <v>0</v>
      </c>
      <c r="O412" s="68">
        <v>0</v>
      </c>
      <c r="P412" s="68">
        <f>O412</f>
        <v>0</v>
      </c>
      <c r="Q412" s="98" t="str">
        <f t="shared" si="191"/>
        <v xml:space="preserve"> </v>
      </c>
    </row>
    <row r="413" spans="1:17" ht="40.5" hidden="1" customHeight="1" x14ac:dyDescent="0.2">
      <c r="A413" s="240" t="s">
        <v>515</v>
      </c>
      <c r="B413" s="241" t="s">
        <v>134</v>
      </c>
      <c r="C413" s="241" t="s">
        <v>138</v>
      </c>
      <c r="D413" s="241" t="s">
        <v>140</v>
      </c>
      <c r="E413" s="241" t="s">
        <v>517</v>
      </c>
      <c r="F413" s="241"/>
      <c r="G413" s="242"/>
      <c r="H413" s="242"/>
      <c r="I413" s="242">
        <f>I414</f>
        <v>0</v>
      </c>
      <c r="J413" s="242"/>
      <c r="K413" s="242"/>
      <c r="L413" s="242"/>
      <c r="M413" s="242"/>
      <c r="N413" s="67">
        <f t="shared" si="186"/>
        <v>0</v>
      </c>
      <c r="O413" s="242">
        <v>0</v>
      </c>
      <c r="P413" s="242">
        <v>0</v>
      </c>
      <c r="Q413" s="98" t="str">
        <f t="shared" si="191"/>
        <v xml:space="preserve"> </v>
      </c>
    </row>
    <row r="414" spans="1:17" ht="42.75" hidden="1" customHeight="1" x14ac:dyDescent="0.2">
      <c r="A414" s="240" t="s">
        <v>58</v>
      </c>
      <c r="B414" s="241" t="s">
        <v>134</v>
      </c>
      <c r="C414" s="241" t="s">
        <v>138</v>
      </c>
      <c r="D414" s="241" t="s">
        <v>140</v>
      </c>
      <c r="E414" s="241" t="s">
        <v>517</v>
      </c>
      <c r="F414" s="241" t="s">
        <v>221</v>
      </c>
      <c r="G414" s="242"/>
      <c r="H414" s="242"/>
      <c r="I414" s="242">
        <f>I415</f>
        <v>0</v>
      </c>
      <c r="J414" s="242"/>
      <c r="K414" s="242"/>
      <c r="L414" s="242"/>
      <c r="M414" s="242"/>
      <c r="N414" s="67">
        <f t="shared" si="186"/>
        <v>0</v>
      </c>
      <c r="O414" s="242">
        <v>0</v>
      </c>
      <c r="P414" s="242">
        <v>0</v>
      </c>
      <c r="Q414" s="98" t="str">
        <f t="shared" si="191"/>
        <v xml:space="preserve"> </v>
      </c>
    </row>
    <row r="415" spans="1:17" s="102" customFormat="1" ht="20.25" hidden="1" customHeight="1" x14ac:dyDescent="0.2">
      <c r="A415" s="95" t="s">
        <v>59</v>
      </c>
      <c r="B415" s="70" t="s">
        <v>134</v>
      </c>
      <c r="C415" s="70" t="s">
        <v>138</v>
      </c>
      <c r="D415" s="70" t="s">
        <v>140</v>
      </c>
      <c r="E415" s="209" t="s">
        <v>517</v>
      </c>
      <c r="F415" s="70" t="s">
        <v>222</v>
      </c>
      <c r="G415" s="68"/>
      <c r="H415" s="68"/>
      <c r="I415" s="68">
        <v>0</v>
      </c>
      <c r="J415" s="68"/>
      <c r="K415" s="68"/>
      <c r="L415" s="68"/>
      <c r="M415" s="68"/>
      <c r="N415" s="68">
        <f t="shared" si="186"/>
        <v>0</v>
      </c>
      <c r="O415" s="68">
        <v>0</v>
      </c>
      <c r="P415" s="68">
        <v>0</v>
      </c>
      <c r="Q415" s="98" t="str">
        <f t="shared" si="191"/>
        <v xml:space="preserve"> </v>
      </c>
    </row>
    <row r="416" spans="1:17" s="109" customFormat="1" ht="13.5" customHeight="1" x14ac:dyDescent="0.25">
      <c r="A416" s="106" t="s">
        <v>72</v>
      </c>
      <c r="B416" s="94" t="s">
        <v>134</v>
      </c>
      <c r="C416" s="94" t="s">
        <v>144</v>
      </c>
      <c r="D416" s="94"/>
      <c r="E416" s="94"/>
      <c r="F416" s="94"/>
      <c r="G416" s="66">
        <f t="shared" ref="G416:P418" si="195">G417</f>
        <v>8500</v>
      </c>
      <c r="H416" s="66">
        <f t="shared" si="195"/>
        <v>0</v>
      </c>
      <c r="I416" s="66">
        <f t="shared" si="195"/>
        <v>0</v>
      </c>
      <c r="J416" s="66">
        <f t="shared" si="195"/>
        <v>0</v>
      </c>
      <c r="K416" s="66">
        <f t="shared" si="195"/>
        <v>0</v>
      </c>
      <c r="L416" s="66">
        <f t="shared" si="195"/>
        <v>0</v>
      </c>
      <c r="M416" s="66">
        <f t="shared" si="195"/>
        <v>0</v>
      </c>
      <c r="N416" s="66">
        <f t="shared" si="195"/>
        <v>8500</v>
      </c>
      <c r="O416" s="66">
        <f t="shared" si="195"/>
        <v>8500</v>
      </c>
      <c r="P416" s="66">
        <f t="shared" si="195"/>
        <v>8500</v>
      </c>
      <c r="Q416" s="98">
        <f t="shared" si="191"/>
        <v>1</v>
      </c>
    </row>
    <row r="417" spans="1:18" ht="12.75" customHeight="1" x14ac:dyDescent="0.2">
      <c r="A417" s="93" t="s">
        <v>462</v>
      </c>
      <c r="B417" s="94" t="s">
        <v>134</v>
      </c>
      <c r="C417" s="94" t="s">
        <v>144</v>
      </c>
      <c r="D417" s="94" t="s">
        <v>142</v>
      </c>
      <c r="E417" s="94"/>
      <c r="F417" s="94"/>
      <c r="G417" s="66">
        <f t="shared" si="195"/>
        <v>8500</v>
      </c>
      <c r="H417" s="66">
        <f t="shared" si="195"/>
        <v>0</v>
      </c>
      <c r="I417" s="66">
        <f t="shared" si="195"/>
        <v>0</v>
      </c>
      <c r="J417" s="66">
        <f t="shared" si="195"/>
        <v>0</v>
      </c>
      <c r="K417" s="66">
        <f t="shared" si="195"/>
        <v>0</v>
      </c>
      <c r="L417" s="66">
        <f t="shared" si="195"/>
        <v>0</v>
      </c>
      <c r="M417" s="66">
        <f t="shared" si="195"/>
        <v>0</v>
      </c>
      <c r="N417" s="66">
        <f t="shared" si="195"/>
        <v>8500</v>
      </c>
      <c r="O417" s="66">
        <f t="shared" si="195"/>
        <v>8500</v>
      </c>
      <c r="P417" s="66">
        <f t="shared" si="195"/>
        <v>8500</v>
      </c>
      <c r="Q417" s="98">
        <f t="shared" si="191"/>
        <v>1</v>
      </c>
    </row>
    <row r="418" spans="1:18" ht="12.75" customHeight="1" x14ac:dyDescent="0.2">
      <c r="A418" s="93" t="s">
        <v>375</v>
      </c>
      <c r="B418" s="94" t="s">
        <v>134</v>
      </c>
      <c r="C418" s="94" t="s">
        <v>144</v>
      </c>
      <c r="D418" s="94" t="s">
        <v>142</v>
      </c>
      <c r="E418" s="94" t="s">
        <v>372</v>
      </c>
      <c r="F418" s="94"/>
      <c r="G418" s="66">
        <f t="shared" si="195"/>
        <v>8500</v>
      </c>
      <c r="H418" s="66">
        <f t="shared" si="195"/>
        <v>0</v>
      </c>
      <c r="I418" s="66">
        <f t="shared" si="195"/>
        <v>0</v>
      </c>
      <c r="J418" s="66">
        <f t="shared" si="195"/>
        <v>0</v>
      </c>
      <c r="K418" s="66">
        <f t="shared" si="195"/>
        <v>0</v>
      </c>
      <c r="L418" s="66">
        <f t="shared" si="195"/>
        <v>0</v>
      </c>
      <c r="M418" s="66">
        <f t="shared" si="195"/>
        <v>0</v>
      </c>
      <c r="N418" s="66">
        <f t="shared" si="195"/>
        <v>8500</v>
      </c>
      <c r="O418" s="66">
        <f t="shared" si="195"/>
        <v>8500</v>
      </c>
      <c r="P418" s="66">
        <f t="shared" si="195"/>
        <v>8500</v>
      </c>
      <c r="Q418" s="98">
        <f t="shared" si="191"/>
        <v>1</v>
      </c>
    </row>
    <row r="419" spans="1:18" s="102" customFormat="1" ht="12.75" customHeight="1" x14ac:dyDescent="0.2">
      <c r="A419" s="64" t="s">
        <v>6</v>
      </c>
      <c r="B419" s="69" t="s">
        <v>134</v>
      </c>
      <c r="C419" s="69" t="s">
        <v>144</v>
      </c>
      <c r="D419" s="69" t="s">
        <v>142</v>
      </c>
      <c r="E419" s="69" t="s">
        <v>160</v>
      </c>
      <c r="F419" s="69"/>
      <c r="G419" s="67">
        <f t="shared" ref="G419:M420" si="196">G420</f>
        <v>8500</v>
      </c>
      <c r="H419" s="67">
        <f t="shared" si="196"/>
        <v>0</v>
      </c>
      <c r="I419" s="67">
        <f t="shared" si="196"/>
        <v>0</v>
      </c>
      <c r="J419" s="67">
        <f t="shared" si="196"/>
        <v>0</v>
      </c>
      <c r="K419" s="67">
        <f t="shared" si="196"/>
        <v>0</v>
      </c>
      <c r="L419" s="67">
        <f t="shared" si="196"/>
        <v>0</v>
      </c>
      <c r="M419" s="67">
        <f t="shared" si="196"/>
        <v>0</v>
      </c>
      <c r="N419" s="67">
        <f>G419+H419+I419+J419+K419+L419+M419</f>
        <v>8500</v>
      </c>
      <c r="O419" s="67">
        <f>O420</f>
        <v>8500</v>
      </c>
      <c r="P419" s="67">
        <f>P420</f>
        <v>8500</v>
      </c>
      <c r="Q419" s="98">
        <f t="shared" si="191"/>
        <v>1</v>
      </c>
    </row>
    <row r="420" spans="1:18" ht="12.75" customHeight="1" x14ac:dyDescent="0.2">
      <c r="A420" s="64" t="s">
        <v>456</v>
      </c>
      <c r="B420" s="69" t="s">
        <v>134</v>
      </c>
      <c r="C420" s="69" t="s">
        <v>144</v>
      </c>
      <c r="D420" s="69" t="s">
        <v>142</v>
      </c>
      <c r="E420" s="69" t="s">
        <v>160</v>
      </c>
      <c r="F420" s="69" t="s">
        <v>224</v>
      </c>
      <c r="G420" s="67">
        <f t="shared" si="196"/>
        <v>8500</v>
      </c>
      <c r="H420" s="67">
        <f t="shared" si="196"/>
        <v>0</v>
      </c>
      <c r="I420" s="67">
        <f t="shared" si="196"/>
        <v>0</v>
      </c>
      <c r="J420" s="67">
        <f t="shared" si="196"/>
        <v>0</v>
      </c>
      <c r="K420" s="67">
        <f t="shared" si="196"/>
        <v>0</v>
      </c>
      <c r="L420" s="67">
        <f t="shared" si="196"/>
        <v>0</v>
      </c>
      <c r="M420" s="67">
        <f t="shared" si="196"/>
        <v>0</v>
      </c>
      <c r="N420" s="67">
        <f>G420+H420+I420+J420+K420+L420+M420</f>
        <v>8500</v>
      </c>
      <c r="O420" s="67">
        <f>O421</f>
        <v>8500</v>
      </c>
      <c r="P420" s="67">
        <f>P421</f>
        <v>8500</v>
      </c>
      <c r="Q420" s="98">
        <f t="shared" si="191"/>
        <v>1</v>
      </c>
    </row>
    <row r="421" spans="1:18" s="102" customFormat="1" ht="13.5" customHeight="1" x14ac:dyDescent="0.2">
      <c r="A421" s="95" t="s">
        <v>457</v>
      </c>
      <c r="B421" s="70" t="s">
        <v>134</v>
      </c>
      <c r="C421" s="70" t="s">
        <v>144</v>
      </c>
      <c r="D421" s="70" t="s">
        <v>142</v>
      </c>
      <c r="E421" s="70" t="s">
        <v>160</v>
      </c>
      <c r="F421" s="70" t="s">
        <v>225</v>
      </c>
      <c r="G421" s="68">
        <v>8500</v>
      </c>
      <c r="H421" s="68"/>
      <c r="I421" s="68">
        <v>0</v>
      </c>
      <c r="J421" s="68"/>
      <c r="K421" s="68">
        <v>0</v>
      </c>
      <c r="L421" s="68"/>
      <c r="M421" s="68"/>
      <c r="N421" s="68">
        <f>G421+H421+I421+J421+K421+L421+M421</f>
        <v>8500</v>
      </c>
      <c r="O421" s="68">
        <v>8500</v>
      </c>
      <c r="P421" s="68">
        <v>8500</v>
      </c>
      <c r="Q421" s="98">
        <f t="shared" si="191"/>
        <v>1</v>
      </c>
    </row>
    <row r="422" spans="1:18" s="195" customFormat="1" ht="31.5" customHeight="1" x14ac:dyDescent="0.25">
      <c r="A422" s="192" t="s">
        <v>32</v>
      </c>
      <c r="B422" s="193" t="s">
        <v>135</v>
      </c>
      <c r="C422" s="193"/>
      <c r="D422" s="193"/>
      <c r="E422" s="193"/>
      <c r="F422" s="193"/>
      <c r="G422" s="194">
        <f t="shared" ref="G422:P422" si="197">G423+G435+G534</f>
        <v>232404463.86000001</v>
      </c>
      <c r="H422" s="66">
        <f t="shared" si="197"/>
        <v>0</v>
      </c>
      <c r="I422" s="66">
        <f t="shared" si="197"/>
        <v>0</v>
      </c>
      <c r="J422" s="66">
        <f t="shared" si="197"/>
        <v>0</v>
      </c>
      <c r="K422" s="66">
        <f t="shared" si="197"/>
        <v>0</v>
      </c>
      <c r="L422" s="66">
        <f t="shared" si="197"/>
        <v>0</v>
      </c>
      <c r="M422" s="66">
        <f t="shared" si="197"/>
        <v>0</v>
      </c>
      <c r="N422" s="194">
        <f t="shared" si="197"/>
        <v>232404463.86000001</v>
      </c>
      <c r="O422" s="194">
        <f t="shared" si="197"/>
        <v>203009551.97</v>
      </c>
      <c r="P422" s="194">
        <f t="shared" si="197"/>
        <v>194192852.37</v>
      </c>
      <c r="Q422" s="98">
        <f t="shared" si="191"/>
        <v>1</v>
      </c>
      <c r="R422" s="219"/>
    </row>
    <row r="423" spans="1:18" ht="12.75" customHeight="1" x14ac:dyDescent="0.2">
      <c r="A423" s="93" t="s">
        <v>72</v>
      </c>
      <c r="B423" s="94" t="s">
        <v>135</v>
      </c>
      <c r="C423" s="94" t="s">
        <v>144</v>
      </c>
      <c r="D423" s="94"/>
      <c r="E423" s="94"/>
      <c r="F423" s="94"/>
      <c r="G423" s="66">
        <f>G430+G424</f>
        <v>437600</v>
      </c>
      <c r="H423" s="66">
        <f t="shared" ref="H423:P423" si="198">H430+H424</f>
        <v>0</v>
      </c>
      <c r="I423" s="66">
        <f t="shared" si="198"/>
        <v>0</v>
      </c>
      <c r="J423" s="66">
        <f t="shared" si="198"/>
        <v>0</v>
      </c>
      <c r="K423" s="66">
        <f t="shared" si="198"/>
        <v>0</v>
      </c>
      <c r="L423" s="66">
        <f t="shared" si="198"/>
        <v>0</v>
      </c>
      <c r="M423" s="66">
        <f t="shared" si="198"/>
        <v>0</v>
      </c>
      <c r="N423" s="66">
        <f t="shared" si="198"/>
        <v>437600</v>
      </c>
      <c r="O423" s="66">
        <f t="shared" si="198"/>
        <v>437600</v>
      </c>
      <c r="P423" s="66">
        <f t="shared" si="198"/>
        <v>437600</v>
      </c>
      <c r="Q423" s="98">
        <f t="shared" si="191"/>
        <v>1</v>
      </c>
    </row>
    <row r="424" spans="1:18" ht="12.75" customHeight="1" x14ac:dyDescent="0.2">
      <c r="A424" s="93" t="s">
        <v>462</v>
      </c>
      <c r="B424" s="94" t="s">
        <v>135</v>
      </c>
      <c r="C424" s="94" t="s">
        <v>144</v>
      </c>
      <c r="D424" s="94" t="s">
        <v>142</v>
      </c>
      <c r="E424" s="94"/>
      <c r="F424" s="94"/>
      <c r="G424" s="66">
        <f>G425</f>
        <v>16000</v>
      </c>
      <c r="H424" s="66">
        <f t="shared" ref="H424:N424" si="199">H426</f>
        <v>0</v>
      </c>
      <c r="I424" s="66">
        <f t="shared" si="199"/>
        <v>0</v>
      </c>
      <c r="J424" s="66">
        <f t="shared" si="199"/>
        <v>0</v>
      </c>
      <c r="K424" s="66">
        <f t="shared" si="199"/>
        <v>0</v>
      </c>
      <c r="L424" s="66">
        <f t="shared" si="199"/>
        <v>0</v>
      </c>
      <c r="M424" s="66">
        <f t="shared" si="199"/>
        <v>0</v>
      </c>
      <c r="N424" s="66">
        <f t="shared" si="199"/>
        <v>16000</v>
      </c>
      <c r="O424" s="66">
        <f t="shared" ref="N424:P428" si="200">O425</f>
        <v>16000</v>
      </c>
      <c r="P424" s="66">
        <f t="shared" si="200"/>
        <v>16000</v>
      </c>
      <c r="Q424" s="98">
        <f t="shared" si="191"/>
        <v>1</v>
      </c>
    </row>
    <row r="425" spans="1:18" ht="12.75" customHeight="1" x14ac:dyDescent="0.2">
      <c r="A425" s="93" t="s">
        <v>122</v>
      </c>
      <c r="B425" s="94" t="s">
        <v>135</v>
      </c>
      <c r="C425" s="94" t="s">
        <v>144</v>
      </c>
      <c r="D425" s="94" t="s">
        <v>142</v>
      </c>
      <c r="E425" s="94" t="s">
        <v>201</v>
      </c>
      <c r="F425" s="94"/>
      <c r="G425" s="66">
        <f>G426</f>
        <v>16000</v>
      </c>
      <c r="H425" s="66">
        <f>H426</f>
        <v>0</v>
      </c>
      <c r="I425" s="66">
        <v>0</v>
      </c>
      <c r="J425" s="66">
        <v>0</v>
      </c>
      <c r="N425" s="66">
        <f t="shared" si="200"/>
        <v>16000</v>
      </c>
      <c r="O425" s="66">
        <f t="shared" si="200"/>
        <v>16000</v>
      </c>
      <c r="P425" s="66">
        <f t="shared" si="200"/>
        <v>16000</v>
      </c>
      <c r="Q425" s="98">
        <f t="shared" si="191"/>
        <v>1</v>
      </c>
    </row>
    <row r="426" spans="1:18" ht="12.75" customHeight="1" x14ac:dyDescent="0.2">
      <c r="A426" s="93" t="s">
        <v>131</v>
      </c>
      <c r="B426" s="94" t="s">
        <v>135</v>
      </c>
      <c r="C426" s="94" t="s">
        <v>144</v>
      </c>
      <c r="D426" s="94" t="s">
        <v>142</v>
      </c>
      <c r="E426" s="94" t="s">
        <v>202</v>
      </c>
      <c r="F426" s="94"/>
      <c r="G426" s="66">
        <f>G427</f>
        <v>16000</v>
      </c>
      <c r="H426" s="66">
        <f t="shared" ref="H426:N426" si="201">H427</f>
        <v>0</v>
      </c>
      <c r="I426" s="66">
        <f t="shared" si="201"/>
        <v>0</v>
      </c>
      <c r="J426" s="66">
        <f t="shared" si="201"/>
        <v>0</v>
      </c>
      <c r="K426" s="66">
        <f t="shared" si="201"/>
        <v>0</v>
      </c>
      <c r="L426" s="66">
        <f t="shared" si="201"/>
        <v>0</v>
      </c>
      <c r="M426" s="66">
        <f t="shared" si="201"/>
        <v>0</v>
      </c>
      <c r="N426" s="66">
        <f t="shared" si="201"/>
        <v>16000</v>
      </c>
      <c r="O426" s="66">
        <f t="shared" si="200"/>
        <v>16000</v>
      </c>
      <c r="P426" s="66">
        <f t="shared" si="200"/>
        <v>16000</v>
      </c>
      <c r="Q426" s="98">
        <f t="shared" si="191"/>
        <v>1</v>
      </c>
    </row>
    <row r="427" spans="1:18" s="102" customFormat="1" ht="12.75" customHeight="1" x14ac:dyDescent="0.2">
      <c r="A427" s="64" t="s">
        <v>6</v>
      </c>
      <c r="B427" s="69" t="s">
        <v>135</v>
      </c>
      <c r="C427" s="69" t="s">
        <v>144</v>
      </c>
      <c r="D427" s="69" t="s">
        <v>142</v>
      </c>
      <c r="E427" s="69" t="s">
        <v>209</v>
      </c>
      <c r="F427" s="69"/>
      <c r="G427" s="67">
        <f>G428</f>
        <v>16000</v>
      </c>
      <c r="H427" s="67">
        <f t="shared" ref="H427:M428" si="202">H428</f>
        <v>0</v>
      </c>
      <c r="I427" s="67">
        <f t="shared" si="202"/>
        <v>0</v>
      </c>
      <c r="J427" s="67">
        <f t="shared" si="202"/>
        <v>0</v>
      </c>
      <c r="K427" s="67">
        <f t="shared" si="202"/>
        <v>0</v>
      </c>
      <c r="L427" s="67">
        <f t="shared" si="202"/>
        <v>0</v>
      </c>
      <c r="M427" s="67">
        <f t="shared" si="202"/>
        <v>0</v>
      </c>
      <c r="N427" s="67">
        <f t="shared" ref="N427:N437" si="203">G427+H427+I427+J427+K427+L427+M427</f>
        <v>16000</v>
      </c>
      <c r="O427" s="67">
        <f t="shared" si="200"/>
        <v>16000</v>
      </c>
      <c r="P427" s="67">
        <f t="shared" si="200"/>
        <v>16000</v>
      </c>
      <c r="Q427" s="98">
        <f t="shared" si="191"/>
        <v>1</v>
      </c>
    </row>
    <row r="428" spans="1:18" ht="12.75" customHeight="1" x14ac:dyDescent="0.2">
      <c r="A428" s="64" t="s">
        <v>456</v>
      </c>
      <c r="B428" s="69" t="s">
        <v>135</v>
      </c>
      <c r="C428" s="69" t="s">
        <v>144</v>
      </c>
      <c r="D428" s="69" t="s">
        <v>142</v>
      </c>
      <c r="E428" s="69" t="s">
        <v>209</v>
      </c>
      <c r="F428" s="69" t="s">
        <v>224</v>
      </c>
      <c r="G428" s="67">
        <f>G429</f>
        <v>16000</v>
      </c>
      <c r="H428" s="67">
        <f t="shared" si="202"/>
        <v>0</v>
      </c>
      <c r="I428" s="67">
        <f t="shared" si="202"/>
        <v>0</v>
      </c>
      <c r="J428" s="67">
        <f t="shared" si="202"/>
        <v>0</v>
      </c>
      <c r="K428" s="67">
        <f t="shared" si="202"/>
        <v>0</v>
      </c>
      <c r="L428" s="67">
        <f t="shared" si="202"/>
        <v>0</v>
      </c>
      <c r="M428" s="67">
        <f t="shared" si="202"/>
        <v>0</v>
      </c>
      <c r="N428" s="67">
        <f t="shared" si="203"/>
        <v>16000</v>
      </c>
      <c r="O428" s="67">
        <f t="shared" si="200"/>
        <v>16000</v>
      </c>
      <c r="P428" s="67">
        <f t="shared" si="200"/>
        <v>16000</v>
      </c>
      <c r="Q428" s="98">
        <f t="shared" si="191"/>
        <v>1</v>
      </c>
    </row>
    <row r="429" spans="1:18" s="102" customFormat="1" ht="13.5" customHeight="1" x14ac:dyDescent="0.2">
      <c r="A429" s="95" t="s">
        <v>457</v>
      </c>
      <c r="B429" s="70" t="s">
        <v>135</v>
      </c>
      <c r="C429" s="70" t="s">
        <v>144</v>
      </c>
      <c r="D429" s="70" t="s">
        <v>142</v>
      </c>
      <c r="E429" s="70" t="s">
        <v>209</v>
      </c>
      <c r="F429" s="70" t="s">
        <v>225</v>
      </c>
      <c r="G429" s="68">
        <v>16000</v>
      </c>
      <c r="H429" s="68"/>
      <c r="I429" s="68"/>
      <c r="J429" s="68"/>
      <c r="K429" s="68"/>
      <c r="L429" s="68"/>
      <c r="M429" s="68"/>
      <c r="N429" s="68">
        <f t="shared" si="203"/>
        <v>16000</v>
      </c>
      <c r="O429" s="68">
        <v>16000</v>
      </c>
      <c r="P429" s="68">
        <v>16000</v>
      </c>
      <c r="Q429" s="98">
        <f t="shared" si="191"/>
        <v>1</v>
      </c>
    </row>
    <row r="430" spans="1:18" ht="12.75" customHeight="1" x14ac:dyDescent="0.2">
      <c r="A430" s="93" t="s">
        <v>33</v>
      </c>
      <c r="B430" s="94" t="s">
        <v>135</v>
      </c>
      <c r="C430" s="94" t="s">
        <v>144</v>
      </c>
      <c r="D430" s="94" t="s">
        <v>144</v>
      </c>
      <c r="E430" s="94"/>
      <c r="F430" s="94"/>
      <c r="G430" s="66">
        <f>G431</f>
        <v>421600</v>
      </c>
      <c r="H430" s="66">
        <f t="shared" ref="H430:M430" si="204">H431+H511</f>
        <v>0</v>
      </c>
      <c r="I430" s="66">
        <f t="shared" si="204"/>
        <v>0</v>
      </c>
      <c r="J430" s="66">
        <f t="shared" si="204"/>
        <v>0</v>
      </c>
      <c r="K430" s="66">
        <f t="shared" si="204"/>
        <v>0</v>
      </c>
      <c r="L430" s="66">
        <f t="shared" si="204"/>
        <v>0</v>
      </c>
      <c r="M430" s="66">
        <f t="shared" si="204"/>
        <v>0</v>
      </c>
      <c r="N430" s="66">
        <f t="shared" si="203"/>
        <v>421600</v>
      </c>
      <c r="O430" s="66">
        <f>O431</f>
        <v>421600</v>
      </c>
      <c r="P430" s="66">
        <f>P431</f>
        <v>421600</v>
      </c>
      <c r="Q430" s="98">
        <f t="shared" si="191"/>
        <v>1</v>
      </c>
    </row>
    <row r="431" spans="1:18" ht="25.5" customHeight="1" x14ac:dyDescent="0.2">
      <c r="A431" s="93" t="s">
        <v>120</v>
      </c>
      <c r="B431" s="94" t="s">
        <v>135</v>
      </c>
      <c r="C431" s="94" t="s">
        <v>144</v>
      </c>
      <c r="D431" s="94" t="s">
        <v>144</v>
      </c>
      <c r="E431" s="94" t="s">
        <v>197</v>
      </c>
      <c r="F431" s="94"/>
      <c r="G431" s="66">
        <f t="shared" ref="G431:M433" si="205">G432</f>
        <v>421600</v>
      </c>
      <c r="H431" s="66">
        <f t="shared" si="205"/>
        <v>0</v>
      </c>
      <c r="I431" s="66">
        <f t="shared" si="205"/>
        <v>0</v>
      </c>
      <c r="J431" s="66">
        <f t="shared" si="205"/>
        <v>0</v>
      </c>
      <c r="K431" s="66">
        <f t="shared" si="205"/>
        <v>0</v>
      </c>
      <c r="L431" s="66">
        <f t="shared" si="205"/>
        <v>0</v>
      </c>
      <c r="M431" s="66">
        <f t="shared" si="205"/>
        <v>0</v>
      </c>
      <c r="N431" s="66">
        <f t="shared" si="203"/>
        <v>421600</v>
      </c>
      <c r="O431" s="66">
        <f t="shared" ref="O431:P433" si="206">O432</f>
        <v>421600</v>
      </c>
      <c r="P431" s="66">
        <f t="shared" si="206"/>
        <v>421600</v>
      </c>
      <c r="Q431" s="98">
        <f t="shared" si="191"/>
        <v>1</v>
      </c>
    </row>
    <row r="432" spans="1:18" ht="12.75" customHeight="1" x14ac:dyDescent="0.2">
      <c r="A432" s="64" t="s">
        <v>34</v>
      </c>
      <c r="B432" s="69" t="s">
        <v>135</v>
      </c>
      <c r="C432" s="69" t="s">
        <v>144</v>
      </c>
      <c r="D432" s="69" t="s">
        <v>144</v>
      </c>
      <c r="E432" s="69" t="s">
        <v>198</v>
      </c>
      <c r="F432" s="69"/>
      <c r="G432" s="67">
        <f t="shared" si="205"/>
        <v>421600</v>
      </c>
      <c r="H432" s="67">
        <f t="shared" si="205"/>
        <v>0</v>
      </c>
      <c r="I432" s="67">
        <f t="shared" si="205"/>
        <v>0</v>
      </c>
      <c r="J432" s="67">
        <f t="shared" si="205"/>
        <v>0</v>
      </c>
      <c r="K432" s="67">
        <f t="shared" si="205"/>
        <v>0</v>
      </c>
      <c r="L432" s="67">
        <f t="shared" si="205"/>
        <v>0</v>
      </c>
      <c r="M432" s="67">
        <f t="shared" si="205"/>
        <v>0</v>
      </c>
      <c r="N432" s="67">
        <f t="shared" si="203"/>
        <v>421600</v>
      </c>
      <c r="O432" s="67">
        <f t="shared" si="206"/>
        <v>421600</v>
      </c>
      <c r="P432" s="67">
        <f t="shared" si="206"/>
        <v>421600</v>
      </c>
      <c r="Q432" s="98">
        <f t="shared" si="191"/>
        <v>1</v>
      </c>
    </row>
    <row r="433" spans="1:19" ht="12.75" customHeight="1" x14ac:dyDescent="0.2">
      <c r="A433" s="64" t="s">
        <v>456</v>
      </c>
      <c r="B433" s="69" t="s">
        <v>135</v>
      </c>
      <c r="C433" s="69" t="s">
        <v>144</v>
      </c>
      <c r="D433" s="69" t="s">
        <v>144</v>
      </c>
      <c r="E433" s="69" t="s">
        <v>198</v>
      </c>
      <c r="F433" s="69" t="s">
        <v>224</v>
      </c>
      <c r="G433" s="67">
        <f t="shared" si="205"/>
        <v>421600</v>
      </c>
      <c r="H433" s="67">
        <f t="shared" si="205"/>
        <v>0</v>
      </c>
      <c r="I433" s="67">
        <f t="shared" si="205"/>
        <v>0</v>
      </c>
      <c r="J433" s="67">
        <f t="shared" si="205"/>
        <v>0</v>
      </c>
      <c r="K433" s="67">
        <f t="shared" si="205"/>
        <v>0</v>
      </c>
      <c r="L433" s="67">
        <f t="shared" si="205"/>
        <v>0</v>
      </c>
      <c r="M433" s="67">
        <f t="shared" si="205"/>
        <v>0</v>
      </c>
      <c r="N433" s="67">
        <f t="shared" si="203"/>
        <v>421600</v>
      </c>
      <c r="O433" s="67">
        <f t="shared" si="206"/>
        <v>421600</v>
      </c>
      <c r="P433" s="67">
        <f t="shared" si="206"/>
        <v>421600</v>
      </c>
      <c r="Q433" s="98">
        <f t="shared" si="191"/>
        <v>1</v>
      </c>
    </row>
    <row r="434" spans="1:19" s="102" customFormat="1" ht="15" customHeight="1" x14ac:dyDescent="0.2">
      <c r="A434" s="95" t="s">
        <v>457</v>
      </c>
      <c r="B434" s="70" t="s">
        <v>135</v>
      </c>
      <c r="C434" s="70" t="s">
        <v>144</v>
      </c>
      <c r="D434" s="70" t="s">
        <v>144</v>
      </c>
      <c r="E434" s="70" t="s">
        <v>198</v>
      </c>
      <c r="F434" s="70" t="s">
        <v>225</v>
      </c>
      <c r="G434" s="68">
        <v>421600</v>
      </c>
      <c r="H434" s="68"/>
      <c r="I434" s="68"/>
      <c r="J434" s="68"/>
      <c r="K434" s="68"/>
      <c r="L434" s="68"/>
      <c r="M434" s="68"/>
      <c r="N434" s="68">
        <f t="shared" si="203"/>
        <v>421600</v>
      </c>
      <c r="O434" s="68">
        <f>G434</f>
        <v>421600</v>
      </c>
      <c r="P434" s="68">
        <f>O434</f>
        <v>421600</v>
      </c>
      <c r="Q434" s="98">
        <f t="shared" si="191"/>
        <v>1</v>
      </c>
    </row>
    <row r="435" spans="1:19" ht="12.75" customHeight="1" x14ac:dyDescent="0.2">
      <c r="A435" s="93" t="s">
        <v>73</v>
      </c>
      <c r="B435" s="94" t="s">
        <v>135</v>
      </c>
      <c r="C435" s="94" t="s">
        <v>145</v>
      </c>
      <c r="D435" s="94"/>
      <c r="E435" s="94"/>
      <c r="F435" s="94"/>
      <c r="G435" s="66">
        <f t="shared" ref="G435:M435" si="207">G436+G515</f>
        <v>231524183.86000001</v>
      </c>
      <c r="H435" s="66">
        <f t="shared" si="207"/>
        <v>0</v>
      </c>
      <c r="I435" s="66">
        <f t="shared" si="207"/>
        <v>0</v>
      </c>
      <c r="J435" s="66">
        <f t="shared" si="207"/>
        <v>0</v>
      </c>
      <c r="K435" s="66">
        <f t="shared" si="207"/>
        <v>0</v>
      </c>
      <c r="L435" s="66">
        <f t="shared" si="207"/>
        <v>0</v>
      </c>
      <c r="M435" s="66">
        <f t="shared" si="207"/>
        <v>0</v>
      </c>
      <c r="N435" s="66">
        <f t="shared" si="203"/>
        <v>231524183.86000001</v>
      </c>
      <c r="O435" s="66">
        <f>O436+O515</f>
        <v>202129271.97</v>
      </c>
      <c r="P435" s="66">
        <f>P436+P515</f>
        <v>193312572.37</v>
      </c>
      <c r="Q435" s="98">
        <f t="shared" si="191"/>
        <v>1</v>
      </c>
      <c r="R435" s="96">
        <v>200065075.83000001</v>
      </c>
      <c r="S435" s="100">
        <f>R435-G435</f>
        <v>-31459108.030000001</v>
      </c>
    </row>
    <row r="436" spans="1:19" ht="12.75" customHeight="1" x14ac:dyDescent="0.2">
      <c r="A436" s="93" t="s">
        <v>28</v>
      </c>
      <c r="B436" s="94" t="s">
        <v>135</v>
      </c>
      <c r="C436" s="94" t="s">
        <v>145</v>
      </c>
      <c r="D436" s="94" t="s">
        <v>138</v>
      </c>
      <c r="E436" s="94"/>
      <c r="F436" s="94"/>
      <c r="G436" s="66">
        <f>G437+G511</f>
        <v>223225781.74000001</v>
      </c>
      <c r="H436" s="66">
        <f t="shared" ref="H436:M437" si="208">H437</f>
        <v>0</v>
      </c>
      <c r="I436" s="66">
        <f t="shared" si="208"/>
        <v>0</v>
      </c>
      <c r="J436" s="66">
        <f t="shared" si="208"/>
        <v>0</v>
      </c>
      <c r="K436" s="66">
        <f t="shared" si="208"/>
        <v>0</v>
      </c>
      <c r="L436" s="66">
        <f t="shared" si="208"/>
        <v>0</v>
      </c>
      <c r="M436" s="66">
        <f t="shared" si="208"/>
        <v>0</v>
      </c>
      <c r="N436" s="66">
        <f t="shared" si="203"/>
        <v>223225781.74000001</v>
      </c>
      <c r="O436" s="66">
        <f>O437+O511</f>
        <v>193069074.84999999</v>
      </c>
      <c r="P436" s="66">
        <f>P437+P511</f>
        <v>184252375.25</v>
      </c>
      <c r="Q436" s="98">
        <f t="shared" si="191"/>
        <v>1</v>
      </c>
    </row>
    <row r="437" spans="1:19" ht="12.75" customHeight="1" x14ac:dyDescent="0.2">
      <c r="A437" s="93" t="s">
        <v>576</v>
      </c>
      <c r="B437" s="94" t="s">
        <v>135</v>
      </c>
      <c r="C437" s="94" t="s">
        <v>145</v>
      </c>
      <c r="D437" s="94" t="s">
        <v>138</v>
      </c>
      <c r="E437" s="94" t="s">
        <v>201</v>
      </c>
      <c r="F437" s="94"/>
      <c r="G437" s="66">
        <f>G438</f>
        <v>223225781.74000001</v>
      </c>
      <c r="H437" s="66">
        <f t="shared" si="208"/>
        <v>0</v>
      </c>
      <c r="I437" s="66">
        <f t="shared" si="208"/>
        <v>0</v>
      </c>
      <c r="J437" s="66">
        <f t="shared" si="208"/>
        <v>0</v>
      </c>
      <c r="K437" s="66">
        <f t="shared" si="208"/>
        <v>0</v>
      </c>
      <c r="L437" s="66">
        <f t="shared" si="208"/>
        <v>0</v>
      </c>
      <c r="M437" s="66">
        <f t="shared" si="208"/>
        <v>0</v>
      </c>
      <c r="N437" s="66">
        <f t="shared" si="203"/>
        <v>223225781.74000001</v>
      </c>
      <c r="O437" s="66">
        <f>O438</f>
        <v>193069074.84999999</v>
      </c>
      <c r="P437" s="66">
        <f>P438</f>
        <v>184252375.25</v>
      </c>
      <c r="Q437" s="98">
        <f t="shared" si="191"/>
        <v>1</v>
      </c>
    </row>
    <row r="438" spans="1:19" ht="12.75" customHeight="1" x14ac:dyDescent="0.2">
      <c r="A438" s="93" t="s">
        <v>131</v>
      </c>
      <c r="B438" s="94" t="s">
        <v>135</v>
      </c>
      <c r="C438" s="94" t="s">
        <v>145</v>
      </c>
      <c r="D438" s="94" t="s">
        <v>138</v>
      </c>
      <c r="E438" s="94" t="s">
        <v>202</v>
      </c>
      <c r="F438" s="94"/>
      <c r="G438" s="66">
        <f>G442+G448+G451+G454+G457+G466+G469+G481+G484+G439+G478+G475+G487+G490+G505+G508+G460+G463+G496</f>
        <v>223225781.74000001</v>
      </c>
      <c r="H438" s="66">
        <f>H442+H448+H451+H454+H457+H466+H469+H481+H484+H445+H505+H490+H508+H439+H478+H475+H493+H496+H487</f>
        <v>0</v>
      </c>
      <c r="I438" s="66">
        <f>I442+I448+I451+I454+I457+I466+I469+I481+I484+I445+I505+I490+I508+I439+I478+I475+I493+I487+I501+I504</f>
        <v>0</v>
      </c>
      <c r="J438" s="66">
        <f>J442+J448+J451+J454+J457+J466+J469+J481+J484+J445+J505+J490+J508+J439+J478+J475+J493+J487+J472</f>
        <v>0</v>
      </c>
      <c r="K438" s="66">
        <f>K442+K448+K451+K454+K457+K466+K469+K481+K484+K445+K505+K490+K508+K439+K478+K475+K493+K487</f>
        <v>0</v>
      </c>
      <c r="L438" s="66">
        <f>L442+L448+L451+L454+L457+L466+L469+L481+L484+L445+L505+L490+L508+L439+L478+L475+L493+L487</f>
        <v>0</v>
      </c>
      <c r="M438" s="66">
        <f>M442+M448+M451+M454+M457+M466+M469+M481+M484+M445+M505+M490+M508+M439+M478+M475+M493+M487</f>
        <v>0</v>
      </c>
      <c r="N438" s="66">
        <f>N442+N448+N451+N454+N457+N466+N469+N481+N484+N445+N505+N490+N508+N439+N478+N475+N493+N487+N472+N460+N463+N498+N500+N502</f>
        <v>223225781.74000001</v>
      </c>
      <c r="O438" s="66">
        <f>O442+O448+O451+O454+O457+O466+O469+O481+O484+O445+O505+O490+O508+O439+O478+O475+O493+O487+O472+O460+O463+O498+O500+O502</f>
        <v>193069074.84999999</v>
      </c>
      <c r="P438" s="66">
        <f>P442+P448+P451+P454+P457+P466+P469+P481+P484+P445+P505+P490+P508+P439+P478+P475+P493+P487+P472+P460+P463+P498+P500+P502</f>
        <v>184252375.25</v>
      </c>
      <c r="Q438" s="98">
        <f t="shared" si="191"/>
        <v>1</v>
      </c>
    </row>
    <row r="439" spans="1:19" ht="42.75" hidden="1" customHeight="1" x14ac:dyDescent="0.2">
      <c r="A439" s="104" t="s">
        <v>524</v>
      </c>
      <c r="B439" s="50" t="s">
        <v>135</v>
      </c>
      <c r="C439" s="52" t="s">
        <v>145</v>
      </c>
      <c r="D439" s="52" t="s">
        <v>138</v>
      </c>
      <c r="E439" s="52" t="s">
        <v>596</v>
      </c>
      <c r="F439" s="3"/>
      <c r="G439" s="67">
        <f t="shared" ref="G439:M440" si="209">G440</f>
        <v>0</v>
      </c>
      <c r="H439" s="67">
        <f t="shared" si="209"/>
        <v>0</v>
      </c>
      <c r="I439" s="67">
        <f t="shared" si="209"/>
        <v>0</v>
      </c>
      <c r="J439" s="67">
        <f t="shared" si="209"/>
        <v>0</v>
      </c>
      <c r="K439" s="67">
        <f t="shared" si="209"/>
        <v>0</v>
      </c>
      <c r="L439" s="67">
        <f t="shared" si="209"/>
        <v>0</v>
      </c>
      <c r="M439" s="67">
        <f t="shared" si="209"/>
        <v>0</v>
      </c>
      <c r="N439" s="67">
        <f t="shared" ref="N439:N459" si="210">G439+H439+I439+J439+K439+L439+M439</f>
        <v>0</v>
      </c>
      <c r="O439" s="67">
        <f>O440</f>
        <v>0</v>
      </c>
      <c r="P439" s="67">
        <f>P440</f>
        <v>0</v>
      </c>
      <c r="Q439" s="98" t="str">
        <f t="shared" si="191"/>
        <v xml:space="preserve"> </v>
      </c>
    </row>
    <row r="440" spans="1:19" ht="25.5" hidden="1" x14ac:dyDescent="0.2">
      <c r="A440" s="275" t="s">
        <v>74</v>
      </c>
      <c r="B440" s="50" t="s">
        <v>135</v>
      </c>
      <c r="C440" s="52" t="s">
        <v>145</v>
      </c>
      <c r="D440" s="52" t="s">
        <v>138</v>
      </c>
      <c r="E440" s="52" t="s">
        <v>596</v>
      </c>
      <c r="F440" s="50" t="s">
        <v>237</v>
      </c>
      <c r="G440" s="67">
        <f t="shared" si="209"/>
        <v>0</v>
      </c>
      <c r="H440" s="67">
        <f t="shared" si="209"/>
        <v>0</v>
      </c>
      <c r="I440" s="67">
        <f t="shared" si="209"/>
        <v>0</v>
      </c>
      <c r="J440" s="67">
        <f t="shared" si="209"/>
        <v>0</v>
      </c>
      <c r="K440" s="67">
        <f t="shared" si="209"/>
        <v>0</v>
      </c>
      <c r="L440" s="67">
        <f t="shared" si="209"/>
        <v>0</v>
      </c>
      <c r="M440" s="67">
        <f t="shared" si="209"/>
        <v>0</v>
      </c>
      <c r="N440" s="67">
        <f t="shared" si="210"/>
        <v>0</v>
      </c>
      <c r="O440" s="67">
        <f>O441</f>
        <v>0</v>
      </c>
      <c r="P440" s="67">
        <f>P441</f>
        <v>0</v>
      </c>
      <c r="Q440" s="98" t="str">
        <f t="shared" si="191"/>
        <v xml:space="preserve"> </v>
      </c>
    </row>
    <row r="441" spans="1:19" s="102" customFormat="1" ht="12.75" hidden="1" customHeight="1" x14ac:dyDescent="0.2">
      <c r="A441" s="276" t="s">
        <v>75</v>
      </c>
      <c r="B441" s="53" t="s">
        <v>135</v>
      </c>
      <c r="C441" s="55" t="s">
        <v>145</v>
      </c>
      <c r="D441" s="55" t="s">
        <v>138</v>
      </c>
      <c r="E441" s="55" t="s">
        <v>596</v>
      </c>
      <c r="F441" s="53" t="s">
        <v>238</v>
      </c>
      <c r="G441" s="68">
        <v>0</v>
      </c>
      <c r="H441" s="68"/>
      <c r="I441" s="68">
        <v>0</v>
      </c>
      <c r="J441" s="68"/>
      <c r="K441" s="68"/>
      <c r="L441" s="68"/>
      <c r="M441" s="68"/>
      <c r="N441" s="68">
        <f t="shared" si="210"/>
        <v>0</v>
      </c>
      <c r="O441" s="68">
        <v>0</v>
      </c>
      <c r="P441" s="68">
        <v>0</v>
      </c>
      <c r="Q441" s="98" t="str">
        <f t="shared" si="191"/>
        <v xml:space="preserve"> </v>
      </c>
    </row>
    <row r="442" spans="1:19" ht="51" customHeight="1" x14ac:dyDescent="0.2">
      <c r="A442" s="104" t="s">
        <v>389</v>
      </c>
      <c r="B442" s="69" t="s">
        <v>135</v>
      </c>
      <c r="C442" s="69" t="s">
        <v>145</v>
      </c>
      <c r="D442" s="69" t="s">
        <v>138</v>
      </c>
      <c r="E442" s="69" t="s">
        <v>204</v>
      </c>
      <c r="F442" s="69"/>
      <c r="G442" s="67">
        <f t="shared" ref="G442:M443" si="211">G443</f>
        <v>31531982.43</v>
      </c>
      <c r="H442" s="67">
        <f t="shared" si="211"/>
        <v>0</v>
      </c>
      <c r="I442" s="67">
        <f t="shared" si="211"/>
        <v>0</v>
      </c>
      <c r="J442" s="67">
        <f t="shared" si="211"/>
        <v>0</v>
      </c>
      <c r="K442" s="67">
        <f t="shared" si="211"/>
        <v>0</v>
      </c>
      <c r="L442" s="67">
        <f t="shared" si="211"/>
        <v>0</v>
      </c>
      <c r="M442" s="67">
        <f t="shared" si="211"/>
        <v>0</v>
      </c>
      <c r="N442" s="67">
        <f t="shared" si="210"/>
        <v>31531982.43</v>
      </c>
      <c r="O442" s="67">
        <f>O443</f>
        <v>0</v>
      </c>
      <c r="P442" s="67">
        <f>P443</f>
        <v>0</v>
      </c>
      <c r="Q442" s="98">
        <f t="shared" si="191"/>
        <v>1</v>
      </c>
    </row>
    <row r="443" spans="1:19" ht="25.5" x14ac:dyDescent="0.2">
      <c r="A443" s="104" t="s">
        <v>74</v>
      </c>
      <c r="B443" s="69" t="s">
        <v>135</v>
      </c>
      <c r="C443" s="69" t="s">
        <v>145</v>
      </c>
      <c r="D443" s="69" t="s">
        <v>138</v>
      </c>
      <c r="E443" s="69" t="s">
        <v>204</v>
      </c>
      <c r="F443" s="69" t="s">
        <v>237</v>
      </c>
      <c r="G443" s="67">
        <f t="shared" si="211"/>
        <v>31531982.43</v>
      </c>
      <c r="H443" s="67">
        <f t="shared" si="211"/>
        <v>0</v>
      </c>
      <c r="I443" s="67">
        <f t="shared" si="211"/>
        <v>0</v>
      </c>
      <c r="J443" s="67">
        <f t="shared" si="211"/>
        <v>0</v>
      </c>
      <c r="K443" s="67">
        <f t="shared" si="211"/>
        <v>0</v>
      </c>
      <c r="L443" s="67">
        <f t="shared" si="211"/>
        <v>0</v>
      </c>
      <c r="M443" s="67">
        <f t="shared" si="211"/>
        <v>0</v>
      </c>
      <c r="N443" s="67">
        <f t="shared" si="210"/>
        <v>31531982.43</v>
      </c>
      <c r="O443" s="67">
        <f>O444</f>
        <v>0</v>
      </c>
      <c r="P443" s="67">
        <f>P444</f>
        <v>0</v>
      </c>
      <c r="Q443" s="98">
        <f t="shared" si="191"/>
        <v>1</v>
      </c>
    </row>
    <row r="444" spans="1:19" s="102" customFormat="1" ht="12.75" customHeight="1" x14ac:dyDescent="0.2">
      <c r="A444" s="105" t="s">
        <v>75</v>
      </c>
      <c r="B444" s="70" t="s">
        <v>135</v>
      </c>
      <c r="C444" s="70" t="s">
        <v>145</v>
      </c>
      <c r="D444" s="70" t="s">
        <v>138</v>
      </c>
      <c r="E444" s="70" t="s">
        <v>204</v>
      </c>
      <c r="F444" s="70" t="s">
        <v>238</v>
      </c>
      <c r="G444" s="68">
        <v>31531982.43</v>
      </c>
      <c r="H444" s="68"/>
      <c r="I444" s="68"/>
      <c r="J444" s="68">
        <v>0</v>
      </c>
      <c r="K444" s="68"/>
      <c r="L444" s="68"/>
      <c r="M444" s="68"/>
      <c r="N444" s="68">
        <f t="shared" si="210"/>
        <v>31531982.43</v>
      </c>
      <c r="O444" s="68">
        <v>0</v>
      </c>
      <c r="P444" s="68">
        <f>O444</f>
        <v>0</v>
      </c>
      <c r="Q444" s="98">
        <f t="shared" si="191"/>
        <v>1</v>
      </c>
    </row>
    <row r="445" spans="1:19" ht="51" hidden="1" x14ac:dyDescent="0.2">
      <c r="A445" s="104" t="s">
        <v>544</v>
      </c>
      <c r="B445" s="69" t="s">
        <v>135</v>
      </c>
      <c r="C445" s="69" t="s">
        <v>145</v>
      </c>
      <c r="D445" s="69" t="s">
        <v>138</v>
      </c>
      <c r="E445" s="69" t="s">
        <v>540</v>
      </c>
      <c r="F445" s="69"/>
      <c r="G445" s="67">
        <f t="shared" ref="G445:M446" si="212">G446</f>
        <v>0</v>
      </c>
      <c r="H445" s="67">
        <f t="shared" si="212"/>
        <v>0</v>
      </c>
      <c r="I445" s="67">
        <f t="shared" si="212"/>
        <v>0</v>
      </c>
      <c r="J445" s="67">
        <f t="shared" si="212"/>
        <v>0</v>
      </c>
      <c r="K445" s="67">
        <f t="shared" si="212"/>
        <v>0</v>
      </c>
      <c r="L445" s="67">
        <f t="shared" si="212"/>
        <v>0</v>
      </c>
      <c r="M445" s="67">
        <f t="shared" si="212"/>
        <v>0</v>
      </c>
      <c r="N445" s="67">
        <f t="shared" si="210"/>
        <v>0</v>
      </c>
      <c r="O445" s="67">
        <f>O446</f>
        <v>0</v>
      </c>
      <c r="P445" s="67">
        <f>P446</f>
        <v>0</v>
      </c>
      <c r="Q445" s="98" t="str">
        <f t="shared" si="191"/>
        <v xml:space="preserve"> </v>
      </c>
    </row>
    <row r="446" spans="1:19" ht="25.5" hidden="1" customHeight="1" x14ac:dyDescent="0.2">
      <c r="A446" s="104" t="s">
        <v>74</v>
      </c>
      <c r="B446" s="69" t="s">
        <v>135</v>
      </c>
      <c r="C446" s="69" t="s">
        <v>145</v>
      </c>
      <c r="D446" s="69" t="s">
        <v>138</v>
      </c>
      <c r="E446" s="69" t="s">
        <v>540</v>
      </c>
      <c r="F446" s="69" t="s">
        <v>237</v>
      </c>
      <c r="G446" s="67">
        <f t="shared" si="212"/>
        <v>0</v>
      </c>
      <c r="H446" s="67">
        <f t="shared" si="212"/>
        <v>0</v>
      </c>
      <c r="I446" s="67">
        <f t="shared" si="212"/>
        <v>0</v>
      </c>
      <c r="J446" s="67">
        <f t="shared" si="212"/>
        <v>0</v>
      </c>
      <c r="K446" s="67">
        <f t="shared" si="212"/>
        <v>0</v>
      </c>
      <c r="L446" s="67">
        <f t="shared" si="212"/>
        <v>0</v>
      </c>
      <c r="M446" s="67">
        <f t="shared" si="212"/>
        <v>0</v>
      </c>
      <c r="N446" s="67">
        <f t="shared" si="210"/>
        <v>0</v>
      </c>
      <c r="O446" s="67">
        <f>O447</f>
        <v>0</v>
      </c>
      <c r="P446" s="67">
        <f>P447</f>
        <v>0</v>
      </c>
      <c r="Q446" s="98" t="str">
        <f t="shared" si="191"/>
        <v xml:space="preserve"> </v>
      </c>
    </row>
    <row r="447" spans="1:19" s="102" customFormat="1" ht="12.75" hidden="1" customHeight="1" x14ac:dyDescent="0.2">
      <c r="A447" s="105" t="s">
        <v>75</v>
      </c>
      <c r="B447" s="70" t="s">
        <v>135</v>
      </c>
      <c r="C447" s="70" t="s">
        <v>145</v>
      </c>
      <c r="D447" s="70" t="s">
        <v>138</v>
      </c>
      <c r="E447" s="70" t="s">
        <v>540</v>
      </c>
      <c r="F447" s="70" t="s">
        <v>238</v>
      </c>
      <c r="G447" s="68">
        <v>0</v>
      </c>
      <c r="H447" s="68"/>
      <c r="I447" s="68">
        <v>0</v>
      </c>
      <c r="J447" s="68">
        <v>0</v>
      </c>
      <c r="K447" s="68"/>
      <c r="L447" s="68"/>
      <c r="M447" s="68"/>
      <c r="N447" s="78">
        <f t="shared" si="210"/>
        <v>0</v>
      </c>
      <c r="O447" s="68">
        <v>0</v>
      </c>
      <c r="P447" s="68">
        <f>O447</f>
        <v>0</v>
      </c>
      <c r="Q447" s="98" t="str">
        <f t="shared" si="191"/>
        <v xml:space="preserve"> </v>
      </c>
    </row>
    <row r="448" spans="1:19" ht="36" hidden="1" customHeight="1" x14ac:dyDescent="0.2">
      <c r="A448" s="104" t="s">
        <v>515</v>
      </c>
      <c r="B448" s="69" t="s">
        <v>135</v>
      </c>
      <c r="C448" s="69" t="s">
        <v>145</v>
      </c>
      <c r="D448" s="69" t="s">
        <v>138</v>
      </c>
      <c r="E448" s="69" t="s">
        <v>516</v>
      </c>
      <c r="F448" s="69"/>
      <c r="G448" s="67">
        <f t="shared" ref="G448:M449" si="213">G449</f>
        <v>0</v>
      </c>
      <c r="H448" s="67">
        <f t="shared" si="213"/>
        <v>0</v>
      </c>
      <c r="I448" s="67">
        <f t="shared" si="213"/>
        <v>0</v>
      </c>
      <c r="J448" s="67">
        <f t="shared" si="213"/>
        <v>0</v>
      </c>
      <c r="K448" s="67">
        <f t="shared" si="213"/>
        <v>0</v>
      </c>
      <c r="L448" s="67">
        <f t="shared" si="213"/>
        <v>0</v>
      </c>
      <c r="M448" s="67">
        <f t="shared" si="213"/>
        <v>0</v>
      </c>
      <c r="N448" s="67">
        <f t="shared" si="210"/>
        <v>0</v>
      </c>
      <c r="O448" s="67">
        <f>O449</f>
        <v>0</v>
      </c>
      <c r="P448" s="67">
        <f>P449</f>
        <v>0</v>
      </c>
      <c r="Q448" s="98" t="str">
        <f t="shared" si="191"/>
        <v xml:space="preserve"> </v>
      </c>
    </row>
    <row r="449" spans="1:17" ht="25.5" hidden="1" customHeight="1" x14ac:dyDescent="0.2">
      <c r="A449" s="104" t="s">
        <v>74</v>
      </c>
      <c r="B449" s="69" t="s">
        <v>135</v>
      </c>
      <c r="C449" s="69" t="s">
        <v>145</v>
      </c>
      <c r="D449" s="69" t="s">
        <v>138</v>
      </c>
      <c r="E449" s="69" t="s">
        <v>516</v>
      </c>
      <c r="F449" s="69" t="s">
        <v>237</v>
      </c>
      <c r="G449" s="67">
        <f t="shared" si="213"/>
        <v>0</v>
      </c>
      <c r="H449" s="67">
        <f t="shared" si="213"/>
        <v>0</v>
      </c>
      <c r="I449" s="67">
        <f t="shared" si="213"/>
        <v>0</v>
      </c>
      <c r="J449" s="67">
        <f t="shared" si="213"/>
        <v>0</v>
      </c>
      <c r="K449" s="67">
        <f t="shared" si="213"/>
        <v>0</v>
      </c>
      <c r="L449" s="67">
        <f t="shared" si="213"/>
        <v>0</v>
      </c>
      <c r="M449" s="67">
        <f t="shared" si="213"/>
        <v>0</v>
      </c>
      <c r="N449" s="67">
        <f t="shared" si="210"/>
        <v>0</v>
      </c>
      <c r="O449" s="67">
        <f>O450</f>
        <v>0</v>
      </c>
      <c r="P449" s="67">
        <f>P450</f>
        <v>0</v>
      </c>
      <c r="Q449" s="98" t="str">
        <f t="shared" si="191"/>
        <v xml:space="preserve"> </v>
      </c>
    </row>
    <row r="450" spans="1:17" s="102" customFormat="1" ht="12.75" hidden="1" customHeight="1" x14ac:dyDescent="0.2">
      <c r="A450" s="105" t="s">
        <v>75</v>
      </c>
      <c r="B450" s="70" t="s">
        <v>135</v>
      </c>
      <c r="C450" s="70" t="s">
        <v>145</v>
      </c>
      <c r="D450" s="70" t="s">
        <v>138</v>
      </c>
      <c r="E450" s="70" t="s">
        <v>516</v>
      </c>
      <c r="F450" s="70" t="s">
        <v>238</v>
      </c>
      <c r="G450" s="68">
        <v>0</v>
      </c>
      <c r="H450" s="68">
        <v>0</v>
      </c>
      <c r="I450" s="68">
        <v>0</v>
      </c>
      <c r="J450" s="68"/>
      <c r="K450" s="68"/>
      <c r="L450" s="68"/>
      <c r="M450" s="68"/>
      <c r="N450" s="68">
        <f t="shared" si="210"/>
        <v>0</v>
      </c>
      <c r="O450" s="68">
        <v>0</v>
      </c>
      <c r="P450" s="68">
        <f>O450</f>
        <v>0</v>
      </c>
      <c r="Q450" s="98" t="str">
        <f t="shared" si="191"/>
        <v xml:space="preserve"> </v>
      </c>
    </row>
    <row r="451" spans="1:17" ht="25.5" hidden="1" customHeight="1" x14ac:dyDescent="0.2">
      <c r="A451" s="104" t="s">
        <v>4</v>
      </c>
      <c r="B451" s="69" t="s">
        <v>135</v>
      </c>
      <c r="C451" s="69" t="s">
        <v>145</v>
      </c>
      <c r="D451" s="69" t="s">
        <v>138</v>
      </c>
      <c r="E451" s="69" t="s">
        <v>205</v>
      </c>
      <c r="F451" s="69"/>
      <c r="G451" s="67">
        <f t="shared" ref="G451:M452" si="214">G452</f>
        <v>0</v>
      </c>
      <c r="H451" s="67">
        <f t="shared" si="214"/>
        <v>0</v>
      </c>
      <c r="I451" s="67">
        <f t="shared" si="214"/>
        <v>0</v>
      </c>
      <c r="J451" s="67">
        <f t="shared" si="214"/>
        <v>0</v>
      </c>
      <c r="K451" s="67">
        <f t="shared" si="214"/>
        <v>0</v>
      </c>
      <c r="L451" s="67">
        <f t="shared" si="214"/>
        <v>0</v>
      </c>
      <c r="M451" s="67">
        <f t="shared" si="214"/>
        <v>0</v>
      </c>
      <c r="N451" s="67">
        <f t="shared" si="210"/>
        <v>0</v>
      </c>
      <c r="O451" s="67">
        <f>O452</f>
        <v>0</v>
      </c>
      <c r="P451" s="67">
        <f>P452</f>
        <v>0</v>
      </c>
      <c r="Q451" s="98" t="str">
        <f t="shared" si="191"/>
        <v xml:space="preserve"> </v>
      </c>
    </row>
    <row r="452" spans="1:17" ht="25.5" hidden="1" customHeight="1" x14ac:dyDescent="0.2">
      <c r="A452" s="104" t="s">
        <v>74</v>
      </c>
      <c r="B452" s="69" t="s">
        <v>135</v>
      </c>
      <c r="C452" s="69" t="s">
        <v>145</v>
      </c>
      <c r="D452" s="69" t="s">
        <v>138</v>
      </c>
      <c r="E452" s="69" t="s">
        <v>205</v>
      </c>
      <c r="F452" s="69" t="s">
        <v>237</v>
      </c>
      <c r="G452" s="67">
        <f t="shared" si="214"/>
        <v>0</v>
      </c>
      <c r="H452" s="67">
        <f t="shared" si="214"/>
        <v>0</v>
      </c>
      <c r="I452" s="67">
        <f t="shared" si="214"/>
        <v>0</v>
      </c>
      <c r="J452" s="67">
        <f t="shared" si="214"/>
        <v>0</v>
      </c>
      <c r="K452" s="67">
        <f t="shared" si="214"/>
        <v>0</v>
      </c>
      <c r="L452" s="67">
        <f t="shared" si="214"/>
        <v>0</v>
      </c>
      <c r="M452" s="67">
        <f t="shared" si="214"/>
        <v>0</v>
      </c>
      <c r="N452" s="67">
        <f t="shared" si="210"/>
        <v>0</v>
      </c>
      <c r="O452" s="67">
        <f>O453</f>
        <v>0</v>
      </c>
      <c r="P452" s="67">
        <f>P453</f>
        <v>0</v>
      </c>
      <c r="Q452" s="98" t="str">
        <f t="shared" si="191"/>
        <v xml:space="preserve"> </v>
      </c>
    </row>
    <row r="453" spans="1:17" s="102" customFormat="1" ht="12.75" hidden="1" customHeight="1" x14ac:dyDescent="0.2">
      <c r="A453" s="105" t="s">
        <v>75</v>
      </c>
      <c r="B453" s="70" t="s">
        <v>135</v>
      </c>
      <c r="C453" s="70" t="s">
        <v>145</v>
      </c>
      <c r="D453" s="70" t="s">
        <v>138</v>
      </c>
      <c r="E453" s="70" t="s">
        <v>205</v>
      </c>
      <c r="F453" s="70" t="s">
        <v>238</v>
      </c>
      <c r="G453" s="68">
        <v>0</v>
      </c>
      <c r="H453" s="68"/>
      <c r="I453" s="68"/>
      <c r="J453" s="68"/>
      <c r="K453" s="68"/>
      <c r="L453" s="68"/>
      <c r="M453" s="68"/>
      <c r="N453" s="78">
        <f t="shared" si="210"/>
        <v>0</v>
      </c>
      <c r="O453" s="68">
        <v>0</v>
      </c>
      <c r="P453" s="68">
        <f>O453</f>
        <v>0</v>
      </c>
      <c r="Q453" s="98" t="str">
        <f t="shared" si="191"/>
        <v xml:space="preserve"> </v>
      </c>
    </row>
    <row r="454" spans="1:17" ht="12.75" customHeight="1" x14ac:dyDescent="0.2">
      <c r="A454" s="64" t="s">
        <v>35</v>
      </c>
      <c r="B454" s="69" t="s">
        <v>135</v>
      </c>
      <c r="C454" s="69" t="s">
        <v>145</v>
      </c>
      <c r="D454" s="69" t="s">
        <v>138</v>
      </c>
      <c r="E454" s="69" t="s">
        <v>203</v>
      </c>
      <c r="F454" s="69"/>
      <c r="G454" s="67">
        <f>G455</f>
        <v>179174980.49000001</v>
      </c>
      <c r="H454" s="67">
        <f t="shared" ref="G454:M455" si="215">H455</f>
        <v>0</v>
      </c>
      <c r="I454" s="67">
        <f t="shared" si="215"/>
        <v>0</v>
      </c>
      <c r="J454" s="67">
        <f t="shared" si="215"/>
        <v>0</v>
      </c>
      <c r="K454" s="67">
        <f t="shared" si="215"/>
        <v>0</v>
      </c>
      <c r="L454" s="67">
        <f t="shared" si="215"/>
        <v>0</v>
      </c>
      <c r="M454" s="67">
        <f t="shared" si="215"/>
        <v>0</v>
      </c>
      <c r="N454" s="67">
        <f t="shared" si="210"/>
        <v>179174980.49000001</v>
      </c>
      <c r="O454" s="67">
        <f>O455</f>
        <v>191264386.62</v>
      </c>
      <c r="P454" s="67">
        <f>P455</f>
        <v>182533604.66</v>
      </c>
      <c r="Q454" s="98">
        <f t="shared" si="191"/>
        <v>1</v>
      </c>
    </row>
    <row r="455" spans="1:17" ht="25.5" customHeight="1" x14ac:dyDescent="0.2">
      <c r="A455" s="64" t="s">
        <v>74</v>
      </c>
      <c r="B455" s="69" t="s">
        <v>135</v>
      </c>
      <c r="C455" s="69" t="s">
        <v>145</v>
      </c>
      <c r="D455" s="69" t="s">
        <v>138</v>
      </c>
      <c r="E455" s="69" t="s">
        <v>203</v>
      </c>
      <c r="F455" s="69" t="s">
        <v>237</v>
      </c>
      <c r="G455" s="67">
        <f t="shared" si="215"/>
        <v>179174980.49000001</v>
      </c>
      <c r="H455" s="67">
        <f t="shared" si="215"/>
        <v>0</v>
      </c>
      <c r="I455" s="67">
        <f t="shared" si="215"/>
        <v>0</v>
      </c>
      <c r="J455" s="67">
        <f t="shared" si="215"/>
        <v>0</v>
      </c>
      <c r="K455" s="67">
        <f t="shared" si="215"/>
        <v>0</v>
      </c>
      <c r="L455" s="67">
        <f t="shared" si="215"/>
        <v>0</v>
      </c>
      <c r="M455" s="67">
        <f t="shared" si="215"/>
        <v>0</v>
      </c>
      <c r="N455" s="67">
        <f t="shared" si="210"/>
        <v>179174980.49000001</v>
      </c>
      <c r="O455" s="67">
        <f>O456</f>
        <v>191264386.62</v>
      </c>
      <c r="P455" s="67">
        <f>P456</f>
        <v>182533604.66</v>
      </c>
      <c r="Q455" s="98">
        <f t="shared" si="191"/>
        <v>1</v>
      </c>
    </row>
    <row r="456" spans="1:17" s="102" customFormat="1" ht="12.75" customHeight="1" x14ac:dyDescent="0.2">
      <c r="A456" s="95" t="s">
        <v>75</v>
      </c>
      <c r="B456" s="70" t="s">
        <v>135</v>
      </c>
      <c r="C456" s="70" t="s">
        <v>145</v>
      </c>
      <c r="D456" s="70" t="s">
        <v>138</v>
      </c>
      <c r="E456" s="70" t="s">
        <v>203</v>
      </c>
      <c r="F456" s="70" t="s">
        <v>238</v>
      </c>
      <c r="G456" s="68">
        <v>179174980.49000001</v>
      </c>
      <c r="H456" s="68"/>
      <c r="I456" s="68">
        <v>0</v>
      </c>
      <c r="J456" s="68">
        <v>0</v>
      </c>
      <c r="K456" s="68"/>
      <c r="L456" s="68"/>
      <c r="M456" s="68"/>
      <c r="N456" s="68">
        <f t="shared" si="210"/>
        <v>179174980.49000001</v>
      </c>
      <c r="O456" s="68">
        <f>179174980.49+12089406.13</f>
        <v>191264386.62</v>
      </c>
      <c r="P456" s="68">
        <f>179174980.49+3358624.17</f>
        <v>182533604.66</v>
      </c>
      <c r="Q456" s="98">
        <f t="shared" si="191"/>
        <v>1</v>
      </c>
    </row>
    <row r="457" spans="1:17" ht="12.75" customHeight="1" x14ac:dyDescent="0.2">
      <c r="A457" s="64" t="s">
        <v>36</v>
      </c>
      <c r="B457" s="69" t="s">
        <v>135</v>
      </c>
      <c r="C457" s="69" t="s">
        <v>145</v>
      </c>
      <c r="D457" s="69" t="s">
        <v>138</v>
      </c>
      <c r="E457" s="69" t="s">
        <v>206</v>
      </c>
      <c r="F457" s="69"/>
      <c r="G457" s="67">
        <f t="shared" ref="G457:M458" si="216">G458</f>
        <v>421600</v>
      </c>
      <c r="H457" s="67">
        <f t="shared" si="216"/>
        <v>0</v>
      </c>
      <c r="I457" s="67">
        <f t="shared" si="216"/>
        <v>0</v>
      </c>
      <c r="J457" s="67">
        <f t="shared" si="216"/>
        <v>0</v>
      </c>
      <c r="K457" s="67">
        <f t="shared" si="216"/>
        <v>0</v>
      </c>
      <c r="L457" s="67">
        <f t="shared" si="216"/>
        <v>0</v>
      </c>
      <c r="M457" s="67">
        <f t="shared" si="216"/>
        <v>0</v>
      </c>
      <c r="N457" s="67">
        <f t="shared" si="210"/>
        <v>421600</v>
      </c>
      <c r="O457" s="67">
        <f>O458</f>
        <v>421600</v>
      </c>
      <c r="P457" s="67">
        <f>P458</f>
        <v>421600</v>
      </c>
      <c r="Q457" s="98">
        <f t="shared" si="191"/>
        <v>1</v>
      </c>
    </row>
    <row r="458" spans="1:17" ht="25.5" customHeight="1" x14ac:dyDescent="0.2">
      <c r="A458" s="64" t="s">
        <v>74</v>
      </c>
      <c r="B458" s="69" t="s">
        <v>135</v>
      </c>
      <c r="C458" s="69" t="s">
        <v>145</v>
      </c>
      <c r="D458" s="69" t="s">
        <v>138</v>
      </c>
      <c r="E458" s="69" t="s">
        <v>206</v>
      </c>
      <c r="F458" s="69" t="s">
        <v>237</v>
      </c>
      <c r="G458" s="67">
        <f t="shared" si="216"/>
        <v>421600</v>
      </c>
      <c r="H458" s="67">
        <f t="shared" si="216"/>
        <v>0</v>
      </c>
      <c r="I458" s="67">
        <f t="shared" si="216"/>
        <v>0</v>
      </c>
      <c r="J458" s="67">
        <f t="shared" si="216"/>
        <v>0</v>
      </c>
      <c r="K458" s="67">
        <f t="shared" si="216"/>
        <v>0</v>
      </c>
      <c r="L458" s="67">
        <f t="shared" si="216"/>
        <v>0</v>
      </c>
      <c r="M458" s="67">
        <f t="shared" si="216"/>
        <v>0</v>
      </c>
      <c r="N458" s="67">
        <f t="shared" si="210"/>
        <v>421600</v>
      </c>
      <c r="O458" s="67">
        <f>O459</f>
        <v>421600</v>
      </c>
      <c r="P458" s="67">
        <f>P459</f>
        <v>421600</v>
      </c>
      <c r="Q458" s="98">
        <f t="shared" si="191"/>
        <v>1</v>
      </c>
    </row>
    <row r="459" spans="1:17" s="102" customFormat="1" ht="12.75" customHeight="1" x14ac:dyDescent="0.2">
      <c r="A459" s="95" t="s">
        <v>75</v>
      </c>
      <c r="B459" s="70" t="s">
        <v>135</v>
      </c>
      <c r="C459" s="70" t="s">
        <v>145</v>
      </c>
      <c r="D459" s="70" t="s">
        <v>138</v>
      </c>
      <c r="E459" s="70" t="s">
        <v>206</v>
      </c>
      <c r="F459" s="70" t="s">
        <v>238</v>
      </c>
      <c r="G459" s="68">
        <v>421600</v>
      </c>
      <c r="H459" s="68"/>
      <c r="I459" s="68"/>
      <c r="J459" s="68"/>
      <c r="K459" s="68"/>
      <c r="L459" s="68"/>
      <c r="M459" s="68"/>
      <c r="N459" s="68">
        <f t="shared" si="210"/>
        <v>421600</v>
      </c>
      <c r="O459" s="68">
        <f>G459</f>
        <v>421600</v>
      </c>
      <c r="P459" s="68">
        <f>O459</f>
        <v>421600</v>
      </c>
      <c r="Q459" s="98">
        <f t="shared" si="191"/>
        <v>1</v>
      </c>
    </row>
    <row r="460" spans="1:17" hidden="1" x14ac:dyDescent="0.2">
      <c r="A460" s="64" t="s">
        <v>552</v>
      </c>
      <c r="B460" s="69" t="s">
        <v>135</v>
      </c>
      <c r="C460" s="69" t="s">
        <v>145</v>
      </c>
      <c r="D460" s="69" t="s">
        <v>138</v>
      </c>
      <c r="E460" s="69" t="s">
        <v>406</v>
      </c>
      <c r="F460" s="69"/>
      <c r="G460" s="67">
        <f t="shared" ref="G460:M461" si="217">G461</f>
        <v>0</v>
      </c>
      <c r="H460" s="67">
        <f t="shared" si="217"/>
        <v>0</v>
      </c>
      <c r="I460" s="67">
        <f t="shared" si="217"/>
        <v>0</v>
      </c>
      <c r="J460" s="67">
        <f t="shared" si="217"/>
        <v>0</v>
      </c>
      <c r="K460" s="67">
        <f t="shared" si="217"/>
        <v>0</v>
      </c>
      <c r="L460" s="67">
        <f t="shared" si="217"/>
        <v>0</v>
      </c>
      <c r="M460" s="67">
        <f t="shared" si="217"/>
        <v>0</v>
      </c>
      <c r="N460" s="67">
        <f t="shared" ref="N460:N465" si="218">G460+H460+I460+J460+K460+L460+M460</f>
        <v>0</v>
      </c>
      <c r="O460" s="67">
        <f>O461</f>
        <v>0</v>
      </c>
      <c r="P460" s="67">
        <f>P461</f>
        <v>0</v>
      </c>
      <c r="Q460" s="98" t="str">
        <f t="shared" si="191"/>
        <v xml:space="preserve"> </v>
      </c>
    </row>
    <row r="461" spans="1:17" ht="25.5" hidden="1" x14ac:dyDescent="0.2">
      <c r="A461" s="104" t="s">
        <v>74</v>
      </c>
      <c r="B461" s="69" t="s">
        <v>135</v>
      </c>
      <c r="C461" s="69" t="s">
        <v>145</v>
      </c>
      <c r="D461" s="69" t="s">
        <v>138</v>
      </c>
      <c r="E461" s="69" t="s">
        <v>406</v>
      </c>
      <c r="F461" s="69" t="s">
        <v>237</v>
      </c>
      <c r="G461" s="67">
        <f t="shared" si="217"/>
        <v>0</v>
      </c>
      <c r="H461" s="67">
        <f t="shared" si="217"/>
        <v>0</v>
      </c>
      <c r="I461" s="67">
        <f t="shared" si="217"/>
        <v>0</v>
      </c>
      <c r="J461" s="67">
        <f t="shared" si="217"/>
        <v>0</v>
      </c>
      <c r="K461" s="67">
        <f t="shared" si="217"/>
        <v>0</v>
      </c>
      <c r="L461" s="67">
        <f t="shared" si="217"/>
        <v>0</v>
      </c>
      <c r="M461" s="67">
        <f t="shared" si="217"/>
        <v>0</v>
      </c>
      <c r="N461" s="67">
        <f t="shared" si="218"/>
        <v>0</v>
      </c>
      <c r="O461" s="67">
        <f>O462</f>
        <v>0</v>
      </c>
      <c r="P461" s="67">
        <f>P462</f>
        <v>0</v>
      </c>
      <c r="Q461" s="98" t="str">
        <f t="shared" si="191"/>
        <v xml:space="preserve"> </v>
      </c>
    </row>
    <row r="462" spans="1:17" s="102" customFormat="1" ht="12.75" hidden="1" customHeight="1" x14ac:dyDescent="0.2">
      <c r="A462" s="105" t="s">
        <v>75</v>
      </c>
      <c r="B462" s="70" t="s">
        <v>135</v>
      </c>
      <c r="C462" s="70" t="s">
        <v>145</v>
      </c>
      <c r="D462" s="70" t="s">
        <v>138</v>
      </c>
      <c r="E462" s="70" t="s">
        <v>406</v>
      </c>
      <c r="F462" s="70" t="s">
        <v>238</v>
      </c>
      <c r="G462" s="68">
        <v>0</v>
      </c>
      <c r="H462" s="68"/>
      <c r="I462" s="68">
        <v>0</v>
      </c>
      <c r="J462" s="68"/>
      <c r="K462" s="68"/>
      <c r="L462" s="68"/>
      <c r="M462" s="68"/>
      <c r="N462" s="78">
        <f t="shared" si="218"/>
        <v>0</v>
      </c>
      <c r="O462" s="68">
        <v>0</v>
      </c>
      <c r="P462" s="68">
        <f>O462</f>
        <v>0</v>
      </c>
      <c r="Q462" s="98" t="str">
        <f t="shared" si="191"/>
        <v xml:space="preserve"> </v>
      </c>
    </row>
    <row r="463" spans="1:17" ht="25.5" hidden="1" x14ac:dyDescent="0.2">
      <c r="A463" s="104" t="s">
        <v>553</v>
      </c>
      <c r="B463" s="69" t="s">
        <v>135</v>
      </c>
      <c r="C463" s="69" t="s">
        <v>145</v>
      </c>
      <c r="D463" s="69" t="s">
        <v>138</v>
      </c>
      <c r="E463" s="69" t="s">
        <v>407</v>
      </c>
      <c r="F463" s="69"/>
      <c r="G463" s="67">
        <f t="shared" ref="G463:M464" si="219">G464</f>
        <v>0</v>
      </c>
      <c r="H463" s="67">
        <f t="shared" si="219"/>
        <v>0</v>
      </c>
      <c r="I463" s="67">
        <f t="shared" si="219"/>
        <v>0</v>
      </c>
      <c r="J463" s="67">
        <f t="shared" si="219"/>
        <v>0</v>
      </c>
      <c r="K463" s="67">
        <f t="shared" si="219"/>
        <v>0</v>
      </c>
      <c r="L463" s="67">
        <f t="shared" si="219"/>
        <v>0</v>
      </c>
      <c r="M463" s="67">
        <f t="shared" si="219"/>
        <v>0</v>
      </c>
      <c r="N463" s="67">
        <f t="shared" si="218"/>
        <v>0</v>
      </c>
      <c r="O463" s="67">
        <f>O464</f>
        <v>0</v>
      </c>
      <c r="P463" s="67">
        <f>P464</f>
        <v>0</v>
      </c>
      <c r="Q463" s="98" t="str">
        <f t="shared" si="191"/>
        <v xml:space="preserve"> </v>
      </c>
    </row>
    <row r="464" spans="1:17" ht="25.5" hidden="1" x14ac:dyDescent="0.2">
      <c r="A464" s="104" t="s">
        <v>74</v>
      </c>
      <c r="B464" s="69" t="s">
        <v>135</v>
      </c>
      <c r="C464" s="69" t="s">
        <v>145</v>
      </c>
      <c r="D464" s="69" t="s">
        <v>138</v>
      </c>
      <c r="E464" s="69" t="s">
        <v>407</v>
      </c>
      <c r="F464" s="69" t="s">
        <v>237</v>
      </c>
      <c r="G464" s="67">
        <f t="shared" si="219"/>
        <v>0</v>
      </c>
      <c r="H464" s="67">
        <f t="shared" si="219"/>
        <v>0</v>
      </c>
      <c r="I464" s="67">
        <f t="shared" si="219"/>
        <v>0</v>
      </c>
      <c r="J464" s="67">
        <f t="shared" si="219"/>
        <v>0</v>
      </c>
      <c r="K464" s="67">
        <f t="shared" si="219"/>
        <v>0</v>
      </c>
      <c r="L464" s="67">
        <f t="shared" si="219"/>
        <v>0</v>
      </c>
      <c r="M464" s="67">
        <f t="shared" si="219"/>
        <v>0</v>
      </c>
      <c r="N464" s="67">
        <f t="shared" si="218"/>
        <v>0</v>
      </c>
      <c r="O464" s="67">
        <f>O465</f>
        <v>0</v>
      </c>
      <c r="P464" s="67">
        <f>P465</f>
        <v>0</v>
      </c>
      <c r="Q464" s="98" t="str">
        <f t="shared" si="191"/>
        <v xml:space="preserve"> </v>
      </c>
    </row>
    <row r="465" spans="1:17" s="102" customFormat="1" hidden="1" x14ac:dyDescent="0.2">
      <c r="A465" s="105" t="s">
        <v>75</v>
      </c>
      <c r="B465" s="70" t="s">
        <v>135</v>
      </c>
      <c r="C465" s="70" t="s">
        <v>145</v>
      </c>
      <c r="D465" s="70" t="s">
        <v>138</v>
      </c>
      <c r="E465" s="70" t="s">
        <v>407</v>
      </c>
      <c r="F465" s="70" t="s">
        <v>238</v>
      </c>
      <c r="G465" s="68">
        <v>0</v>
      </c>
      <c r="H465" s="68"/>
      <c r="I465" s="68"/>
      <c r="J465" s="68"/>
      <c r="K465" s="68"/>
      <c r="L465" s="68"/>
      <c r="M465" s="68"/>
      <c r="N465" s="78">
        <f t="shared" si="218"/>
        <v>0</v>
      </c>
      <c r="O465" s="68">
        <v>0</v>
      </c>
      <c r="P465" s="68">
        <f>O465</f>
        <v>0</v>
      </c>
      <c r="Q465" s="98" t="str">
        <f t="shared" si="191"/>
        <v xml:space="preserve"> </v>
      </c>
    </row>
    <row r="466" spans="1:17" x14ac:dyDescent="0.2">
      <c r="A466" s="104" t="s">
        <v>655</v>
      </c>
      <c r="B466" s="69" t="s">
        <v>135</v>
      </c>
      <c r="C466" s="69" t="s">
        <v>145</v>
      </c>
      <c r="D466" s="69" t="s">
        <v>138</v>
      </c>
      <c r="E466" s="69" t="s">
        <v>207</v>
      </c>
      <c r="F466" s="69"/>
      <c r="G466" s="67">
        <f t="shared" ref="G466:M467" si="220">G467</f>
        <v>10714310</v>
      </c>
      <c r="H466" s="67">
        <f t="shared" si="220"/>
        <v>0</v>
      </c>
      <c r="I466" s="67">
        <f t="shared" si="220"/>
        <v>0</v>
      </c>
      <c r="J466" s="67">
        <f t="shared" si="220"/>
        <v>0</v>
      </c>
      <c r="K466" s="67">
        <f t="shared" si="220"/>
        <v>0</v>
      </c>
      <c r="L466" s="67">
        <f t="shared" si="220"/>
        <v>0</v>
      </c>
      <c r="M466" s="67">
        <f t="shared" si="220"/>
        <v>0</v>
      </c>
      <c r="N466" s="67">
        <f t="shared" ref="N466:N489" si="221">G466+H466+I466+J466+K466+L466+M466</f>
        <v>10714310</v>
      </c>
      <c r="O466" s="67">
        <f>O467</f>
        <v>0</v>
      </c>
      <c r="P466" s="67">
        <f>P467</f>
        <v>0</v>
      </c>
      <c r="Q466" s="98">
        <f t="shared" si="191"/>
        <v>1</v>
      </c>
    </row>
    <row r="467" spans="1:17" ht="25.5" x14ac:dyDescent="0.2">
      <c r="A467" s="104" t="s">
        <v>74</v>
      </c>
      <c r="B467" s="69" t="s">
        <v>135</v>
      </c>
      <c r="C467" s="69" t="s">
        <v>145</v>
      </c>
      <c r="D467" s="69" t="s">
        <v>138</v>
      </c>
      <c r="E467" s="69" t="s">
        <v>207</v>
      </c>
      <c r="F467" s="69" t="s">
        <v>237</v>
      </c>
      <c r="G467" s="67">
        <f t="shared" si="220"/>
        <v>10714310</v>
      </c>
      <c r="H467" s="67">
        <f t="shared" si="220"/>
        <v>0</v>
      </c>
      <c r="I467" s="67">
        <f t="shared" si="220"/>
        <v>0</v>
      </c>
      <c r="J467" s="67">
        <f t="shared" si="220"/>
        <v>0</v>
      </c>
      <c r="K467" s="67">
        <f t="shared" si="220"/>
        <v>0</v>
      </c>
      <c r="L467" s="67">
        <f t="shared" si="220"/>
        <v>0</v>
      </c>
      <c r="M467" s="67">
        <f t="shared" si="220"/>
        <v>0</v>
      </c>
      <c r="N467" s="67">
        <f t="shared" si="221"/>
        <v>10714310</v>
      </c>
      <c r="O467" s="67">
        <f>O468</f>
        <v>0</v>
      </c>
      <c r="P467" s="67">
        <f>P468</f>
        <v>0</v>
      </c>
      <c r="Q467" s="98">
        <f t="shared" ref="Q467:Q530" si="222">IF(SUM(N467:P467)&gt;0,1," ")</f>
        <v>1</v>
      </c>
    </row>
    <row r="468" spans="1:17" s="102" customFormat="1" ht="12.75" customHeight="1" x14ac:dyDescent="0.2">
      <c r="A468" s="105" t="s">
        <v>75</v>
      </c>
      <c r="B468" s="70" t="s">
        <v>135</v>
      </c>
      <c r="C468" s="70" t="s">
        <v>145</v>
      </c>
      <c r="D468" s="70" t="s">
        <v>138</v>
      </c>
      <c r="E468" s="70" t="s">
        <v>207</v>
      </c>
      <c r="F468" s="70" t="s">
        <v>238</v>
      </c>
      <c r="G468" s="68">
        <v>10714310</v>
      </c>
      <c r="H468" s="68"/>
      <c r="I468" s="68"/>
      <c r="J468" s="68"/>
      <c r="K468" s="68"/>
      <c r="L468" s="68"/>
      <c r="M468" s="68"/>
      <c r="N468" s="68">
        <f t="shared" si="221"/>
        <v>10714310</v>
      </c>
      <c r="O468" s="68">
        <v>0</v>
      </c>
      <c r="P468" s="68">
        <f>O468</f>
        <v>0</v>
      </c>
      <c r="Q468" s="98">
        <f t="shared" si="222"/>
        <v>1</v>
      </c>
    </row>
    <row r="469" spans="1:17" ht="30.75" hidden="1" customHeight="1" x14ac:dyDescent="0.2">
      <c r="A469" s="104" t="s">
        <v>608</v>
      </c>
      <c r="B469" s="69" t="s">
        <v>135</v>
      </c>
      <c r="C469" s="69" t="s">
        <v>145</v>
      </c>
      <c r="D469" s="69" t="s">
        <v>138</v>
      </c>
      <c r="E469" s="69" t="s">
        <v>208</v>
      </c>
      <c r="F469" s="69"/>
      <c r="G469" s="67">
        <f t="shared" ref="G469:M479" si="223">G470</f>
        <v>0</v>
      </c>
      <c r="H469" s="67">
        <f t="shared" si="223"/>
        <v>0</v>
      </c>
      <c r="I469" s="67">
        <f t="shared" si="223"/>
        <v>0</v>
      </c>
      <c r="J469" s="67">
        <f t="shared" si="223"/>
        <v>0</v>
      </c>
      <c r="K469" s="67">
        <f t="shared" si="223"/>
        <v>0</v>
      </c>
      <c r="L469" s="67">
        <f t="shared" si="223"/>
        <v>0</v>
      </c>
      <c r="M469" s="67">
        <f t="shared" si="223"/>
        <v>0</v>
      </c>
      <c r="N469" s="67">
        <f t="shared" si="221"/>
        <v>0</v>
      </c>
      <c r="O469" s="67">
        <f t="shared" ref="O469:P479" si="224">O470</f>
        <v>0</v>
      </c>
      <c r="P469" s="67">
        <f t="shared" si="224"/>
        <v>0</v>
      </c>
      <c r="Q469" s="98" t="str">
        <f t="shared" si="222"/>
        <v xml:space="preserve"> </v>
      </c>
    </row>
    <row r="470" spans="1:17" ht="25.5" hidden="1" customHeight="1" x14ac:dyDescent="0.2">
      <c r="A470" s="104" t="s">
        <v>74</v>
      </c>
      <c r="B470" s="69" t="s">
        <v>135</v>
      </c>
      <c r="C470" s="69" t="s">
        <v>145</v>
      </c>
      <c r="D470" s="69" t="s">
        <v>138</v>
      </c>
      <c r="E470" s="69" t="s">
        <v>208</v>
      </c>
      <c r="F470" s="69" t="s">
        <v>237</v>
      </c>
      <c r="G470" s="67">
        <f t="shared" si="223"/>
        <v>0</v>
      </c>
      <c r="H470" s="67">
        <f t="shared" si="223"/>
        <v>0</v>
      </c>
      <c r="I470" s="67">
        <f t="shared" si="223"/>
        <v>0</v>
      </c>
      <c r="J470" s="67">
        <f t="shared" si="223"/>
        <v>0</v>
      </c>
      <c r="K470" s="67">
        <f t="shared" si="223"/>
        <v>0</v>
      </c>
      <c r="L470" s="67">
        <f t="shared" si="223"/>
        <v>0</v>
      </c>
      <c r="M470" s="67">
        <f t="shared" si="223"/>
        <v>0</v>
      </c>
      <c r="N470" s="67">
        <f t="shared" si="221"/>
        <v>0</v>
      </c>
      <c r="O470" s="67">
        <f t="shared" si="224"/>
        <v>0</v>
      </c>
      <c r="P470" s="67">
        <f t="shared" si="224"/>
        <v>0</v>
      </c>
      <c r="Q470" s="98" t="str">
        <f t="shared" si="222"/>
        <v xml:space="preserve"> </v>
      </c>
    </row>
    <row r="471" spans="1:17" s="102" customFormat="1" ht="12.75" hidden="1" customHeight="1" x14ac:dyDescent="0.2">
      <c r="A471" s="105" t="s">
        <v>75</v>
      </c>
      <c r="B471" s="70" t="s">
        <v>135</v>
      </c>
      <c r="C471" s="70" t="s">
        <v>145</v>
      </c>
      <c r="D471" s="70" t="s">
        <v>138</v>
      </c>
      <c r="E471" s="70" t="s">
        <v>208</v>
      </c>
      <c r="F471" s="70" t="s">
        <v>238</v>
      </c>
      <c r="G471" s="68">
        <v>0</v>
      </c>
      <c r="H471" s="68"/>
      <c r="I471" s="68">
        <v>0</v>
      </c>
      <c r="J471" s="68">
        <v>0</v>
      </c>
      <c r="K471" s="68"/>
      <c r="L471" s="68"/>
      <c r="M471" s="68"/>
      <c r="N471" s="78">
        <f t="shared" si="221"/>
        <v>0</v>
      </c>
      <c r="O471" s="68">
        <v>0</v>
      </c>
      <c r="P471" s="68">
        <f>O471</f>
        <v>0</v>
      </c>
      <c r="Q471" s="98" t="str">
        <f t="shared" si="222"/>
        <v xml:space="preserve"> </v>
      </c>
    </row>
    <row r="472" spans="1:17" hidden="1" x14ac:dyDescent="0.2">
      <c r="A472" s="104" t="s">
        <v>627</v>
      </c>
      <c r="B472" s="69" t="s">
        <v>135</v>
      </c>
      <c r="C472" s="69" t="s">
        <v>145</v>
      </c>
      <c r="D472" s="69" t="s">
        <v>138</v>
      </c>
      <c r="E472" s="69" t="s">
        <v>546</v>
      </c>
      <c r="F472" s="69"/>
      <c r="G472" s="67">
        <f t="shared" si="223"/>
        <v>0</v>
      </c>
      <c r="H472" s="67">
        <f t="shared" si="223"/>
        <v>0</v>
      </c>
      <c r="I472" s="67">
        <f t="shared" si="223"/>
        <v>0</v>
      </c>
      <c r="J472" s="67">
        <f t="shared" si="223"/>
        <v>0</v>
      </c>
      <c r="K472" s="67">
        <f t="shared" si="223"/>
        <v>0</v>
      </c>
      <c r="L472" s="67">
        <f t="shared" si="223"/>
        <v>0</v>
      </c>
      <c r="M472" s="67">
        <f t="shared" si="223"/>
        <v>0</v>
      </c>
      <c r="N472" s="67">
        <f t="shared" si="221"/>
        <v>0</v>
      </c>
      <c r="O472" s="67">
        <f t="shared" si="224"/>
        <v>0</v>
      </c>
      <c r="P472" s="67">
        <f t="shared" si="224"/>
        <v>0</v>
      </c>
      <c r="Q472" s="98" t="str">
        <f t="shared" si="222"/>
        <v xml:space="preserve"> </v>
      </c>
    </row>
    <row r="473" spans="1:17" ht="25.5" hidden="1" customHeight="1" x14ac:dyDescent="0.2">
      <c r="A473" s="104" t="s">
        <v>74</v>
      </c>
      <c r="B473" s="69" t="s">
        <v>135</v>
      </c>
      <c r="C473" s="69" t="s">
        <v>145</v>
      </c>
      <c r="D473" s="69" t="s">
        <v>138</v>
      </c>
      <c r="E473" s="69" t="s">
        <v>546</v>
      </c>
      <c r="F473" s="69" t="s">
        <v>237</v>
      </c>
      <c r="G473" s="67">
        <f t="shared" si="223"/>
        <v>0</v>
      </c>
      <c r="H473" s="67">
        <f t="shared" si="223"/>
        <v>0</v>
      </c>
      <c r="I473" s="67">
        <f t="shared" si="223"/>
        <v>0</v>
      </c>
      <c r="J473" s="67">
        <f t="shared" si="223"/>
        <v>0</v>
      </c>
      <c r="K473" s="67">
        <f t="shared" si="223"/>
        <v>0</v>
      </c>
      <c r="L473" s="67">
        <f t="shared" si="223"/>
        <v>0</v>
      </c>
      <c r="M473" s="67">
        <f t="shared" si="223"/>
        <v>0</v>
      </c>
      <c r="N473" s="67">
        <f t="shared" si="221"/>
        <v>0</v>
      </c>
      <c r="O473" s="67">
        <f t="shared" si="224"/>
        <v>0</v>
      </c>
      <c r="P473" s="67">
        <f t="shared" si="224"/>
        <v>0</v>
      </c>
      <c r="Q473" s="98" t="str">
        <f t="shared" si="222"/>
        <v xml:space="preserve"> </v>
      </c>
    </row>
    <row r="474" spans="1:17" s="102" customFormat="1" ht="12.75" hidden="1" customHeight="1" x14ac:dyDescent="0.2">
      <c r="A474" s="105" t="s">
        <v>75</v>
      </c>
      <c r="B474" s="70" t="s">
        <v>135</v>
      </c>
      <c r="C474" s="70" t="s">
        <v>145</v>
      </c>
      <c r="D474" s="70" t="s">
        <v>138</v>
      </c>
      <c r="E474" s="70" t="s">
        <v>546</v>
      </c>
      <c r="F474" s="70" t="s">
        <v>238</v>
      </c>
      <c r="G474" s="68">
        <v>0</v>
      </c>
      <c r="H474" s="68"/>
      <c r="I474" s="68"/>
      <c r="J474" s="68">
        <v>0</v>
      </c>
      <c r="K474" s="68"/>
      <c r="L474" s="68"/>
      <c r="M474" s="68"/>
      <c r="N474" s="78">
        <f t="shared" si="221"/>
        <v>0</v>
      </c>
      <c r="O474" s="68">
        <v>0</v>
      </c>
      <c r="P474" s="68">
        <f>O474</f>
        <v>0</v>
      </c>
      <c r="Q474" s="98" t="str">
        <f t="shared" si="222"/>
        <v xml:space="preserve"> </v>
      </c>
    </row>
    <row r="475" spans="1:17" ht="25.5" hidden="1" customHeight="1" x14ac:dyDescent="0.2">
      <c r="A475" s="104" t="s">
        <v>628</v>
      </c>
      <c r="B475" s="69" t="s">
        <v>135</v>
      </c>
      <c r="C475" s="69" t="s">
        <v>145</v>
      </c>
      <c r="D475" s="69" t="s">
        <v>138</v>
      </c>
      <c r="E475" s="69" t="s">
        <v>346</v>
      </c>
      <c r="F475" s="69"/>
      <c r="G475" s="67">
        <f t="shared" ref="G475:M476" si="225">G476</f>
        <v>0</v>
      </c>
      <c r="H475" s="67">
        <f t="shared" si="225"/>
        <v>0</v>
      </c>
      <c r="I475" s="67">
        <f t="shared" si="225"/>
        <v>0</v>
      </c>
      <c r="J475" s="67">
        <f>J476</f>
        <v>0</v>
      </c>
      <c r="K475" s="67">
        <f t="shared" si="225"/>
        <v>0</v>
      </c>
      <c r="L475" s="67">
        <f t="shared" si="225"/>
        <v>0</v>
      </c>
      <c r="M475" s="67">
        <f t="shared" si="225"/>
        <v>0</v>
      </c>
      <c r="N475" s="67">
        <f t="shared" si="221"/>
        <v>0</v>
      </c>
      <c r="O475" s="67">
        <f>O476</f>
        <v>0</v>
      </c>
      <c r="P475" s="67">
        <f>P476</f>
        <v>0</v>
      </c>
      <c r="Q475" s="98" t="str">
        <f t="shared" si="222"/>
        <v xml:space="preserve"> </v>
      </c>
    </row>
    <row r="476" spans="1:17" ht="25.5" hidden="1" customHeight="1" x14ac:dyDescent="0.2">
      <c r="A476" s="104" t="s">
        <v>74</v>
      </c>
      <c r="B476" s="69" t="s">
        <v>135</v>
      </c>
      <c r="C476" s="69" t="s">
        <v>145</v>
      </c>
      <c r="D476" s="69" t="s">
        <v>138</v>
      </c>
      <c r="E476" s="69" t="s">
        <v>346</v>
      </c>
      <c r="F476" s="69" t="s">
        <v>237</v>
      </c>
      <c r="G476" s="67">
        <f t="shared" si="225"/>
        <v>0</v>
      </c>
      <c r="H476" s="67">
        <f t="shared" si="225"/>
        <v>0</v>
      </c>
      <c r="I476" s="67">
        <f t="shared" si="225"/>
        <v>0</v>
      </c>
      <c r="J476" s="67">
        <f t="shared" si="225"/>
        <v>0</v>
      </c>
      <c r="K476" s="67">
        <f t="shared" si="225"/>
        <v>0</v>
      </c>
      <c r="L476" s="67">
        <f t="shared" si="225"/>
        <v>0</v>
      </c>
      <c r="M476" s="67">
        <f t="shared" si="225"/>
        <v>0</v>
      </c>
      <c r="N476" s="67">
        <f t="shared" si="221"/>
        <v>0</v>
      </c>
      <c r="O476" s="67">
        <f>O477</f>
        <v>0</v>
      </c>
      <c r="P476" s="67">
        <f>P477</f>
        <v>0</v>
      </c>
      <c r="Q476" s="98" t="str">
        <f t="shared" si="222"/>
        <v xml:space="preserve"> </v>
      </c>
    </row>
    <row r="477" spans="1:17" s="102" customFormat="1" ht="12.75" hidden="1" customHeight="1" x14ac:dyDescent="0.2">
      <c r="A477" s="105" t="s">
        <v>75</v>
      </c>
      <c r="B477" s="70" t="s">
        <v>135</v>
      </c>
      <c r="C477" s="70" t="s">
        <v>145</v>
      </c>
      <c r="D477" s="70" t="s">
        <v>138</v>
      </c>
      <c r="E477" s="70" t="s">
        <v>346</v>
      </c>
      <c r="F477" s="70" t="s">
        <v>238</v>
      </c>
      <c r="G477" s="68"/>
      <c r="H477" s="68"/>
      <c r="I477" s="68"/>
      <c r="J477" s="68"/>
      <c r="K477" s="68"/>
      <c r="L477" s="68"/>
      <c r="M477" s="68"/>
      <c r="N477" s="78">
        <f t="shared" si="221"/>
        <v>0</v>
      </c>
      <c r="O477" s="68">
        <v>0</v>
      </c>
      <c r="P477" s="68">
        <f>O477</f>
        <v>0</v>
      </c>
      <c r="Q477" s="98" t="str">
        <f t="shared" si="222"/>
        <v xml:space="preserve"> </v>
      </c>
    </row>
    <row r="478" spans="1:17" s="108" customFormat="1" ht="65.25" hidden="1" customHeight="1" x14ac:dyDescent="0.2">
      <c r="A478" s="104" t="s">
        <v>507</v>
      </c>
      <c r="B478" s="69" t="s">
        <v>135</v>
      </c>
      <c r="C478" s="69" t="s">
        <v>145</v>
      </c>
      <c r="D478" s="69" t="s">
        <v>138</v>
      </c>
      <c r="E478" s="69" t="s">
        <v>403</v>
      </c>
      <c r="F478" s="69"/>
      <c r="G478" s="67">
        <f t="shared" si="223"/>
        <v>0</v>
      </c>
      <c r="H478" s="67">
        <f t="shared" si="223"/>
        <v>0</v>
      </c>
      <c r="I478" s="67">
        <f t="shared" si="223"/>
        <v>0</v>
      </c>
      <c r="J478" s="67">
        <f t="shared" si="223"/>
        <v>0</v>
      </c>
      <c r="K478" s="259">
        <f t="shared" si="223"/>
        <v>0</v>
      </c>
      <c r="L478" s="259">
        <f t="shared" si="223"/>
        <v>0</v>
      </c>
      <c r="M478" s="259">
        <f t="shared" si="223"/>
        <v>0</v>
      </c>
      <c r="N478" s="67">
        <f t="shared" si="221"/>
        <v>0</v>
      </c>
      <c r="O478" s="67">
        <f t="shared" si="224"/>
        <v>0</v>
      </c>
      <c r="P478" s="67">
        <f>P479</f>
        <v>0</v>
      </c>
      <c r="Q478" s="98" t="str">
        <f t="shared" si="222"/>
        <v xml:space="preserve"> </v>
      </c>
    </row>
    <row r="479" spans="1:17" ht="25.5" hidden="1" customHeight="1" x14ac:dyDescent="0.2">
      <c r="A479" s="104" t="s">
        <v>74</v>
      </c>
      <c r="B479" s="69" t="s">
        <v>135</v>
      </c>
      <c r="C479" s="69" t="s">
        <v>145</v>
      </c>
      <c r="D479" s="69" t="s">
        <v>138</v>
      </c>
      <c r="E479" s="69" t="s">
        <v>403</v>
      </c>
      <c r="F479" s="69" t="s">
        <v>237</v>
      </c>
      <c r="G479" s="67">
        <f t="shared" si="223"/>
        <v>0</v>
      </c>
      <c r="H479" s="67">
        <f t="shared" si="223"/>
        <v>0</v>
      </c>
      <c r="I479" s="67">
        <f t="shared" si="223"/>
        <v>0</v>
      </c>
      <c r="J479" s="67">
        <f t="shared" si="223"/>
        <v>0</v>
      </c>
      <c r="K479" s="67">
        <f t="shared" si="223"/>
        <v>0</v>
      </c>
      <c r="L479" s="67">
        <f t="shared" si="223"/>
        <v>0</v>
      </c>
      <c r="M479" s="67">
        <f t="shared" si="223"/>
        <v>0</v>
      </c>
      <c r="N479" s="67">
        <f t="shared" si="221"/>
        <v>0</v>
      </c>
      <c r="O479" s="67">
        <f t="shared" si="224"/>
        <v>0</v>
      </c>
      <c r="P479" s="67">
        <f t="shared" si="224"/>
        <v>0</v>
      </c>
      <c r="Q479" s="98" t="str">
        <f t="shared" si="222"/>
        <v xml:space="preserve"> </v>
      </c>
    </row>
    <row r="480" spans="1:17" s="102" customFormat="1" ht="12.75" hidden="1" customHeight="1" x14ac:dyDescent="0.2">
      <c r="A480" s="105" t="s">
        <v>75</v>
      </c>
      <c r="B480" s="70" t="s">
        <v>135</v>
      </c>
      <c r="C480" s="70" t="s">
        <v>145</v>
      </c>
      <c r="D480" s="70" t="s">
        <v>138</v>
      </c>
      <c r="E480" s="70" t="s">
        <v>403</v>
      </c>
      <c r="F480" s="70" t="s">
        <v>238</v>
      </c>
      <c r="G480" s="68">
        <v>0</v>
      </c>
      <c r="H480" s="68"/>
      <c r="I480" s="68"/>
      <c r="J480" s="78"/>
      <c r="K480" s="68"/>
      <c r="L480" s="68"/>
      <c r="M480" s="68"/>
      <c r="N480" s="68">
        <f t="shared" si="221"/>
        <v>0</v>
      </c>
      <c r="O480" s="68"/>
      <c r="P480" s="68">
        <v>0</v>
      </c>
      <c r="Q480" s="98" t="str">
        <f t="shared" si="222"/>
        <v xml:space="preserve"> </v>
      </c>
    </row>
    <row r="481" spans="1:20" s="108" customFormat="1" ht="66" hidden="1" customHeight="1" x14ac:dyDescent="0.2">
      <c r="A481" s="104" t="s">
        <v>564</v>
      </c>
      <c r="B481" s="69" t="s">
        <v>135</v>
      </c>
      <c r="C481" s="69" t="s">
        <v>145</v>
      </c>
      <c r="D481" s="69" t="s">
        <v>138</v>
      </c>
      <c r="E481" s="69" t="s">
        <v>403</v>
      </c>
      <c r="F481" s="69"/>
      <c r="G481" s="67">
        <f t="shared" ref="G481:M482" si="226">G482</f>
        <v>0</v>
      </c>
      <c r="H481" s="67">
        <f t="shared" si="226"/>
        <v>0</v>
      </c>
      <c r="I481" s="67">
        <f t="shared" si="226"/>
        <v>0</v>
      </c>
      <c r="J481" s="67">
        <f t="shared" si="226"/>
        <v>0</v>
      </c>
      <c r="K481" s="259">
        <f t="shared" si="226"/>
        <v>0</v>
      </c>
      <c r="L481" s="259">
        <f t="shared" si="226"/>
        <v>0</v>
      </c>
      <c r="M481" s="259">
        <f t="shared" si="226"/>
        <v>0</v>
      </c>
      <c r="N481" s="67">
        <f t="shared" si="221"/>
        <v>0</v>
      </c>
      <c r="O481" s="67">
        <f>O482</f>
        <v>0</v>
      </c>
      <c r="P481" s="67">
        <f>P482</f>
        <v>0</v>
      </c>
      <c r="Q481" s="98" t="str">
        <f t="shared" si="222"/>
        <v xml:space="preserve"> </v>
      </c>
    </row>
    <row r="482" spans="1:20" ht="25.5" hidden="1" customHeight="1" x14ac:dyDescent="0.2">
      <c r="A482" s="104" t="s">
        <v>74</v>
      </c>
      <c r="B482" s="69" t="s">
        <v>135</v>
      </c>
      <c r="C482" s="69" t="s">
        <v>145</v>
      </c>
      <c r="D482" s="69" t="s">
        <v>138</v>
      </c>
      <c r="E482" s="69" t="s">
        <v>403</v>
      </c>
      <c r="F482" s="69" t="s">
        <v>237</v>
      </c>
      <c r="G482" s="67">
        <f t="shared" si="226"/>
        <v>0</v>
      </c>
      <c r="H482" s="67">
        <f t="shared" si="226"/>
        <v>0</v>
      </c>
      <c r="I482" s="67">
        <f t="shared" si="226"/>
        <v>0</v>
      </c>
      <c r="J482" s="67">
        <f t="shared" si="226"/>
        <v>0</v>
      </c>
      <c r="K482" s="67">
        <f t="shared" si="226"/>
        <v>0</v>
      </c>
      <c r="L482" s="67">
        <f t="shared" si="226"/>
        <v>0</v>
      </c>
      <c r="M482" s="67">
        <f t="shared" si="226"/>
        <v>0</v>
      </c>
      <c r="N482" s="67">
        <f t="shared" si="221"/>
        <v>0</v>
      </c>
      <c r="O482" s="67">
        <f>O483</f>
        <v>0</v>
      </c>
      <c r="P482" s="67">
        <f>P483</f>
        <v>0</v>
      </c>
      <c r="Q482" s="98" t="str">
        <f t="shared" si="222"/>
        <v xml:space="preserve"> </v>
      </c>
    </row>
    <row r="483" spans="1:20" s="102" customFormat="1" ht="12.75" hidden="1" customHeight="1" x14ac:dyDescent="0.2">
      <c r="A483" s="105" t="s">
        <v>75</v>
      </c>
      <c r="B483" s="70" t="s">
        <v>135</v>
      </c>
      <c r="C483" s="70" t="s">
        <v>145</v>
      </c>
      <c r="D483" s="70" t="s">
        <v>138</v>
      </c>
      <c r="E483" s="70" t="s">
        <v>403</v>
      </c>
      <c r="F483" s="70" t="s">
        <v>238</v>
      </c>
      <c r="G483" s="68">
        <v>0</v>
      </c>
      <c r="H483" s="68"/>
      <c r="I483" s="68"/>
      <c r="J483" s="68"/>
      <c r="K483" s="68"/>
      <c r="L483" s="68"/>
      <c r="M483" s="68"/>
      <c r="N483" s="68">
        <f t="shared" si="221"/>
        <v>0</v>
      </c>
      <c r="O483" s="68"/>
      <c r="P483" s="68">
        <v>0</v>
      </c>
      <c r="Q483" s="98" t="str">
        <f t="shared" si="222"/>
        <v xml:space="preserve"> </v>
      </c>
    </row>
    <row r="484" spans="1:20" ht="52.5" hidden="1" customHeight="1" x14ac:dyDescent="0.2">
      <c r="A484" s="64" t="s">
        <v>417</v>
      </c>
      <c r="B484" s="69" t="s">
        <v>135</v>
      </c>
      <c r="C484" s="69" t="s">
        <v>145</v>
      </c>
      <c r="D484" s="69" t="s">
        <v>138</v>
      </c>
      <c r="E484" s="69" t="s">
        <v>603</v>
      </c>
      <c r="F484" s="69"/>
      <c r="G484" s="67">
        <f t="shared" ref="G484:M509" si="227">G485</f>
        <v>0</v>
      </c>
      <c r="H484" s="67">
        <f t="shared" si="227"/>
        <v>0</v>
      </c>
      <c r="I484" s="67">
        <f t="shared" si="227"/>
        <v>0</v>
      </c>
      <c r="J484" s="67">
        <f t="shared" si="227"/>
        <v>0</v>
      </c>
      <c r="K484" s="67">
        <f t="shared" si="227"/>
        <v>0</v>
      </c>
      <c r="L484" s="67">
        <f t="shared" si="227"/>
        <v>0</v>
      </c>
      <c r="M484" s="67">
        <f t="shared" si="227"/>
        <v>0</v>
      </c>
      <c r="N484" s="67">
        <f t="shared" si="221"/>
        <v>0</v>
      </c>
      <c r="O484" s="67">
        <f t="shared" ref="O484:P509" si="228">O485</f>
        <v>0</v>
      </c>
      <c r="P484" s="67">
        <f t="shared" si="228"/>
        <v>0</v>
      </c>
      <c r="Q484" s="98" t="str">
        <f t="shared" si="222"/>
        <v xml:space="preserve"> </v>
      </c>
      <c r="R484" s="100"/>
      <c r="S484" s="100"/>
      <c r="T484" s="100"/>
    </row>
    <row r="485" spans="1:20" ht="25.5" hidden="1" x14ac:dyDescent="0.2">
      <c r="A485" s="64" t="s">
        <v>74</v>
      </c>
      <c r="B485" s="69" t="s">
        <v>135</v>
      </c>
      <c r="C485" s="69" t="s">
        <v>145</v>
      </c>
      <c r="D485" s="69" t="s">
        <v>138</v>
      </c>
      <c r="E485" s="69" t="s">
        <v>603</v>
      </c>
      <c r="F485" s="69" t="s">
        <v>237</v>
      </c>
      <c r="G485" s="67">
        <f t="shared" si="227"/>
        <v>0</v>
      </c>
      <c r="H485" s="67">
        <f t="shared" si="227"/>
        <v>0</v>
      </c>
      <c r="I485" s="67">
        <f t="shared" si="227"/>
        <v>0</v>
      </c>
      <c r="J485" s="67">
        <f t="shared" si="227"/>
        <v>0</v>
      </c>
      <c r="K485" s="67">
        <f t="shared" si="227"/>
        <v>0</v>
      </c>
      <c r="L485" s="67">
        <f t="shared" si="227"/>
        <v>0</v>
      </c>
      <c r="M485" s="67">
        <f t="shared" si="227"/>
        <v>0</v>
      </c>
      <c r="N485" s="67">
        <f t="shared" si="221"/>
        <v>0</v>
      </c>
      <c r="O485" s="67">
        <f t="shared" si="228"/>
        <v>0</v>
      </c>
      <c r="P485" s="67">
        <f t="shared" si="228"/>
        <v>0</v>
      </c>
      <c r="Q485" s="98" t="str">
        <f t="shared" si="222"/>
        <v xml:space="preserve"> </v>
      </c>
    </row>
    <row r="486" spans="1:20" s="102" customFormat="1" ht="12.75" hidden="1" customHeight="1" x14ac:dyDescent="0.2">
      <c r="A486" s="95" t="s">
        <v>75</v>
      </c>
      <c r="B486" s="70" t="s">
        <v>135</v>
      </c>
      <c r="C486" s="70" t="s">
        <v>145</v>
      </c>
      <c r="D486" s="70" t="s">
        <v>138</v>
      </c>
      <c r="E486" s="70" t="s">
        <v>603</v>
      </c>
      <c r="F486" s="70" t="s">
        <v>238</v>
      </c>
      <c r="G486" s="68">
        <v>0</v>
      </c>
      <c r="H486" s="68">
        <v>0</v>
      </c>
      <c r="I486" s="68">
        <v>0</v>
      </c>
      <c r="J486" s="68"/>
      <c r="K486" s="68"/>
      <c r="L486" s="68"/>
      <c r="M486" s="68"/>
      <c r="N486" s="68">
        <f t="shared" si="221"/>
        <v>0</v>
      </c>
      <c r="O486" s="68">
        <v>0</v>
      </c>
      <c r="P486" s="68">
        <v>0</v>
      </c>
      <c r="Q486" s="98" t="str">
        <f t="shared" si="222"/>
        <v xml:space="preserve"> </v>
      </c>
    </row>
    <row r="487" spans="1:20" ht="53.25" customHeight="1" x14ac:dyDescent="0.2">
      <c r="A487" s="64" t="s">
        <v>418</v>
      </c>
      <c r="B487" s="69" t="s">
        <v>135</v>
      </c>
      <c r="C487" s="69" t="s">
        <v>145</v>
      </c>
      <c r="D487" s="69" t="s">
        <v>138</v>
      </c>
      <c r="E487" s="69" t="s">
        <v>603</v>
      </c>
      <c r="F487" s="69"/>
      <c r="G487" s="67">
        <f t="shared" si="227"/>
        <v>123058.82</v>
      </c>
      <c r="H487" s="67">
        <f t="shared" si="227"/>
        <v>0</v>
      </c>
      <c r="I487" s="67">
        <f t="shared" si="227"/>
        <v>0</v>
      </c>
      <c r="J487" s="67">
        <f t="shared" si="227"/>
        <v>0</v>
      </c>
      <c r="K487" s="67">
        <f t="shared" si="227"/>
        <v>0</v>
      </c>
      <c r="L487" s="67">
        <f t="shared" si="227"/>
        <v>0</v>
      </c>
      <c r="M487" s="67">
        <f t="shared" si="227"/>
        <v>0</v>
      </c>
      <c r="N487" s="67">
        <f t="shared" si="221"/>
        <v>123058.82</v>
      </c>
      <c r="O487" s="67">
        <f t="shared" si="228"/>
        <v>123235.29</v>
      </c>
      <c r="P487" s="67">
        <f t="shared" si="228"/>
        <v>38176.47</v>
      </c>
      <c r="Q487" s="98">
        <f t="shared" si="222"/>
        <v>1</v>
      </c>
    </row>
    <row r="488" spans="1:20" ht="25.5" x14ac:dyDescent="0.2">
      <c r="A488" s="64" t="s">
        <v>74</v>
      </c>
      <c r="B488" s="69" t="s">
        <v>135</v>
      </c>
      <c r="C488" s="69" t="s">
        <v>145</v>
      </c>
      <c r="D488" s="69" t="s">
        <v>138</v>
      </c>
      <c r="E488" s="69" t="s">
        <v>603</v>
      </c>
      <c r="F488" s="69" t="s">
        <v>237</v>
      </c>
      <c r="G488" s="67">
        <f t="shared" si="227"/>
        <v>123058.82</v>
      </c>
      <c r="H488" s="67">
        <f t="shared" si="227"/>
        <v>0</v>
      </c>
      <c r="I488" s="67">
        <f t="shared" si="227"/>
        <v>0</v>
      </c>
      <c r="J488" s="67">
        <f t="shared" si="227"/>
        <v>0</v>
      </c>
      <c r="K488" s="67">
        <f t="shared" si="227"/>
        <v>0</v>
      </c>
      <c r="L488" s="67">
        <f t="shared" si="227"/>
        <v>0</v>
      </c>
      <c r="M488" s="67">
        <f t="shared" si="227"/>
        <v>0</v>
      </c>
      <c r="N488" s="67">
        <f t="shared" si="221"/>
        <v>123058.82</v>
      </c>
      <c r="O488" s="67">
        <f t="shared" si="228"/>
        <v>123235.29</v>
      </c>
      <c r="P488" s="67">
        <f t="shared" si="228"/>
        <v>38176.47</v>
      </c>
      <c r="Q488" s="98">
        <f t="shared" si="222"/>
        <v>1</v>
      </c>
    </row>
    <row r="489" spans="1:20" s="102" customFormat="1" ht="12.75" customHeight="1" x14ac:dyDescent="0.2">
      <c r="A489" s="95" t="s">
        <v>75</v>
      </c>
      <c r="B489" s="70" t="s">
        <v>135</v>
      </c>
      <c r="C489" s="70" t="s">
        <v>145</v>
      </c>
      <c r="D489" s="70" t="s">
        <v>138</v>
      </c>
      <c r="E489" s="70" t="s">
        <v>603</v>
      </c>
      <c r="F489" s="70" t="s">
        <v>238</v>
      </c>
      <c r="G489" s="68">
        <v>123058.82</v>
      </c>
      <c r="H489" s="68">
        <v>0</v>
      </c>
      <c r="I489" s="68">
        <v>0</v>
      </c>
      <c r="J489" s="68"/>
      <c r="K489" s="68"/>
      <c r="L489" s="68"/>
      <c r="M489" s="68"/>
      <c r="N489" s="68">
        <f t="shared" si="221"/>
        <v>123058.82</v>
      </c>
      <c r="O489" s="68">
        <v>123235.29</v>
      </c>
      <c r="P489" s="68">
        <v>38176.47</v>
      </c>
      <c r="Q489" s="98">
        <f t="shared" si="222"/>
        <v>1</v>
      </c>
    </row>
    <row r="490" spans="1:20" ht="52.5" customHeight="1" x14ac:dyDescent="0.2">
      <c r="A490" s="64" t="s">
        <v>419</v>
      </c>
      <c r="B490" s="69" t="s">
        <v>135</v>
      </c>
      <c r="C490" s="69" t="s">
        <v>145</v>
      </c>
      <c r="D490" s="69" t="s">
        <v>138</v>
      </c>
      <c r="E490" s="69" t="s">
        <v>603</v>
      </c>
      <c r="F490" s="69"/>
      <c r="G490" s="67">
        <f t="shared" si="227"/>
        <v>1244.1199999999999</v>
      </c>
      <c r="H490" s="67">
        <f t="shared" si="227"/>
        <v>0</v>
      </c>
      <c r="I490" s="67">
        <f t="shared" si="227"/>
        <v>0</v>
      </c>
      <c r="J490" s="67">
        <f t="shared" si="227"/>
        <v>0</v>
      </c>
      <c r="K490" s="67">
        <f t="shared" si="227"/>
        <v>0</v>
      </c>
      <c r="L490" s="67">
        <f t="shared" si="227"/>
        <v>0</v>
      </c>
      <c r="M490" s="67">
        <f t="shared" si="227"/>
        <v>0</v>
      </c>
      <c r="N490" s="67">
        <f t="shared" ref="N490:N495" si="229">G490+H490+I490+J490+K490+L490+M490</f>
        <v>1244.1199999999999</v>
      </c>
      <c r="O490" s="67">
        <f t="shared" si="228"/>
        <v>1247.06</v>
      </c>
      <c r="P490" s="67">
        <f t="shared" si="228"/>
        <v>388.24</v>
      </c>
      <c r="Q490" s="98">
        <f t="shared" si="222"/>
        <v>1</v>
      </c>
    </row>
    <row r="491" spans="1:20" ht="25.5" x14ac:dyDescent="0.2">
      <c r="A491" s="64" t="s">
        <v>74</v>
      </c>
      <c r="B491" s="69" t="s">
        <v>135</v>
      </c>
      <c r="C491" s="69" t="s">
        <v>145</v>
      </c>
      <c r="D491" s="69" t="s">
        <v>138</v>
      </c>
      <c r="E491" s="69" t="s">
        <v>603</v>
      </c>
      <c r="F491" s="69" t="s">
        <v>237</v>
      </c>
      <c r="G491" s="67">
        <f t="shared" si="227"/>
        <v>1244.1199999999999</v>
      </c>
      <c r="H491" s="67">
        <f t="shared" si="227"/>
        <v>0</v>
      </c>
      <c r="I491" s="67">
        <f t="shared" si="227"/>
        <v>0</v>
      </c>
      <c r="J491" s="67">
        <f t="shared" si="227"/>
        <v>0</v>
      </c>
      <c r="K491" s="67">
        <f t="shared" si="227"/>
        <v>0</v>
      </c>
      <c r="L491" s="67">
        <f t="shared" si="227"/>
        <v>0</v>
      </c>
      <c r="M491" s="67">
        <f t="shared" si="227"/>
        <v>0</v>
      </c>
      <c r="N491" s="67">
        <f t="shared" si="229"/>
        <v>1244.1199999999999</v>
      </c>
      <c r="O491" s="67">
        <f t="shared" si="228"/>
        <v>1247.06</v>
      </c>
      <c r="P491" s="67">
        <f t="shared" si="228"/>
        <v>388.24</v>
      </c>
      <c r="Q491" s="98">
        <f t="shared" si="222"/>
        <v>1</v>
      </c>
    </row>
    <row r="492" spans="1:20" s="102" customFormat="1" ht="12.75" customHeight="1" x14ac:dyDescent="0.2">
      <c r="A492" s="95" t="s">
        <v>75</v>
      </c>
      <c r="B492" s="70" t="s">
        <v>135</v>
      </c>
      <c r="C492" s="70" t="s">
        <v>145</v>
      </c>
      <c r="D492" s="70" t="s">
        <v>138</v>
      </c>
      <c r="E492" s="70" t="s">
        <v>603</v>
      </c>
      <c r="F492" s="70" t="s">
        <v>238</v>
      </c>
      <c r="G492" s="68">
        <v>1244.1199999999999</v>
      </c>
      <c r="H492" s="68">
        <v>0</v>
      </c>
      <c r="I492" s="68">
        <v>0</v>
      </c>
      <c r="J492" s="68"/>
      <c r="K492" s="68"/>
      <c r="L492" s="68"/>
      <c r="M492" s="68"/>
      <c r="N492" s="68">
        <f t="shared" si="229"/>
        <v>1244.1199999999999</v>
      </c>
      <c r="O492" s="68">
        <v>1247.06</v>
      </c>
      <c r="P492" s="68">
        <v>388.24</v>
      </c>
      <c r="Q492" s="98">
        <f t="shared" si="222"/>
        <v>1</v>
      </c>
    </row>
    <row r="493" spans="1:20" ht="55.5" hidden="1" customHeight="1" x14ac:dyDescent="0.2">
      <c r="A493" s="64" t="s">
        <v>613</v>
      </c>
      <c r="B493" s="69" t="s">
        <v>135</v>
      </c>
      <c r="C493" s="69" t="s">
        <v>145</v>
      </c>
      <c r="D493" s="69" t="s">
        <v>138</v>
      </c>
      <c r="E493" s="69" t="s">
        <v>588</v>
      </c>
      <c r="F493" s="69"/>
      <c r="G493" s="67">
        <f t="shared" si="227"/>
        <v>0</v>
      </c>
      <c r="H493" s="67">
        <f t="shared" si="227"/>
        <v>0</v>
      </c>
      <c r="I493" s="67">
        <f t="shared" si="227"/>
        <v>0</v>
      </c>
      <c r="J493" s="67">
        <f t="shared" si="227"/>
        <v>0</v>
      </c>
      <c r="K493" s="67">
        <f t="shared" si="227"/>
        <v>0</v>
      </c>
      <c r="L493" s="67">
        <f t="shared" si="227"/>
        <v>0</v>
      </c>
      <c r="M493" s="67">
        <f t="shared" si="227"/>
        <v>0</v>
      </c>
      <c r="N493" s="67">
        <f t="shared" si="229"/>
        <v>0</v>
      </c>
      <c r="O493" s="67">
        <f t="shared" si="228"/>
        <v>0</v>
      </c>
      <c r="P493" s="67">
        <f t="shared" si="228"/>
        <v>0</v>
      </c>
      <c r="Q493" s="98" t="str">
        <f t="shared" si="222"/>
        <v xml:space="preserve"> </v>
      </c>
    </row>
    <row r="494" spans="1:20" ht="25.5" hidden="1" customHeight="1" x14ac:dyDescent="0.2">
      <c r="A494" s="64" t="s">
        <v>74</v>
      </c>
      <c r="B494" s="69" t="s">
        <v>135</v>
      </c>
      <c r="C494" s="69" t="s">
        <v>145</v>
      </c>
      <c r="D494" s="69" t="s">
        <v>138</v>
      </c>
      <c r="E494" s="69" t="s">
        <v>588</v>
      </c>
      <c r="F494" s="69" t="s">
        <v>237</v>
      </c>
      <c r="G494" s="67">
        <f t="shared" si="227"/>
        <v>0</v>
      </c>
      <c r="H494" s="67">
        <f t="shared" si="227"/>
        <v>0</v>
      </c>
      <c r="I494" s="67">
        <f t="shared" si="227"/>
        <v>0</v>
      </c>
      <c r="J494" s="67">
        <f t="shared" si="227"/>
        <v>0</v>
      </c>
      <c r="K494" s="67">
        <f t="shared" si="227"/>
        <v>0</v>
      </c>
      <c r="L494" s="67">
        <f t="shared" si="227"/>
        <v>0</v>
      </c>
      <c r="M494" s="67">
        <f t="shared" si="227"/>
        <v>0</v>
      </c>
      <c r="N494" s="67">
        <f t="shared" si="229"/>
        <v>0</v>
      </c>
      <c r="O494" s="67">
        <f t="shared" si="228"/>
        <v>0</v>
      </c>
      <c r="P494" s="67">
        <f t="shared" si="228"/>
        <v>0</v>
      </c>
      <c r="Q494" s="98" t="str">
        <f t="shared" si="222"/>
        <v xml:space="preserve"> </v>
      </c>
    </row>
    <row r="495" spans="1:20" s="102" customFormat="1" ht="12.75" hidden="1" customHeight="1" x14ac:dyDescent="0.2">
      <c r="A495" s="95" t="s">
        <v>75</v>
      </c>
      <c r="B495" s="70" t="s">
        <v>135</v>
      </c>
      <c r="C495" s="70" t="s">
        <v>145</v>
      </c>
      <c r="D495" s="70" t="s">
        <v>138</v>
      </c>
      <c r="E495" s="70" t="s">
        <v>588</v>
      </c>
      <c r="F495" s="70" t="s">
        <v>238</v>
      </c>
      <c r="G495" s="68">
        <v>0</v>
      </c>
      <c r="H495" s="68"/>
      <c r="I495" s="68">
        <v>0</v>
      </c>
      <c r="J495" s="68"/>
      <c r="K495" s="68"/>
      <c r="L495" s="68"/>
      <c r="M495" s="68"/>
      <c r="N495" s="68">
        <f t="shared" si="229"/>
        <v>0</v>
      </c>
      <c r="O495" s="68">
        <v>0</v>
      </c>
      <c r="P495" s="68">
        <f>O495</f>
        <v>0</v>
      </c>
      <c r="Q495" s="98" t="str">
        <f t="shared" si="222"/>
        <v xml:space="preserve"> </v>
      </c>
    </row>
    <row r="496" spans="1:20" s="427" customFormat="1" ht="39.75" hidden="1" customHeight="1" x14ac:dyDescent="0.2">
      <c r="A496" s="282" t="s">
        <v>590</v>
      </c>
      <c r="B496" s="281" t="s">
        <v>135</v>
      </c>
      <c r="C496" s="281" t="s">
        <v>145</v>
      </c>
      <c r="D496" s="281" t="s">
        <v>138</v>
      </c>
      <c r="E496" s="281" t="s">
        <v>589</v>
      </c>
      <c r="F496" s="281"/>
      <c r="G496" s="265">
        <f t="shared" si="227"/>
        <v>0</v>
      </c>
      <c r="H496" s="67">
        <f t="shared" si="227"/>
        <v>0</v>
      </c>
      <c r="I496" s="67">
        <f t="shared" si="227"/>
        <v>0</v>
      </c>
      <c r="J496" s="67">
        <f t="shared" si="227"/>
        <v>0</v>
      </c>
      <c r="K496" s="67">
        <f t="shared" si="227"/>
        <v>0</v>
      </c>
      <c r="L496" s="67">
        <f t="shared" si="227"/>
        <v>0</v>
      </c>
      <c r="M496" s="67">
        <f t="shared" si="227"/>
        <v>0</v>
      </c>
      <c r="N496" s="265">
        <f t="shared" ref="N496:N504" si="230">G496+H496+I496+J496+K496+L496+M496</f>
        <v>0</v>
      </c>
      <c r="O496" s="265">
        <f t="shared" si="228"/>
        <v>0</v>
      </c>
      <c r="P496" s="265">
        <f t="shared" si="228"/>
        <v>0</v>
      </c>
      <c r="Q496" s="426" t="str">
        <f t="shared" si="222"/>
        <v xml:space="preserve"> </v>
      </c>
    </row>
    <row r="497" spans="1:17" s="427" customFormat="1" ht="25.5" hidden="1" customHeight="1" x14ac:dyDescent="0.2">
      <c r="A497" s="282" t="s">
        <v>74</v>
      </c>
      <c r="B497" s="281" t="s">
        <v>135</v>
      </c>
      <c r="C497" s="281" t="s">
        <v>145</v>
      </c>
      <c r="D497" s="281" t="s">
        <v>138</v>
      </c>
      <c r="E497" s="281" t="s">
        <v>589</v>
      </c>
      <c r="F497" s="281" t="s">
        <v>237</v>
      </c>
      <c r="G497" s="265">
        <f t="shared" si="227"/>
        <v>0</v>
      </c>
      <c r="H497" s="67">
        <f t="shared" si="227"/>
        <v>0</v>
      </c>
      <c r="I497" s="67">
        <f t="shared" si="227"/>
        <v>0</v>
      </c>
      <c r="J497" s="67">
        <f t="shared" si="227"/>
        <v>0</v>
      </c>
      <c r="K497" s="67">
        <f t="shared" si="227"/>
        <v>0</v>
      </c>
      <c r="L497" s="67">
        <f t="shared" si="227"/>
        <v>0</v>
      </c>
      <c r="M497" s="67">
        <f t="shared" si="227"/>
        <v>0</v>
      </c>
      <c r="N497" s="265">
        <f t="shared" si="230"/>
        <v>0</v>
      </c>
      <c r="O497" s="265">
        <f t="shared" si="228"/>
        <v>0</v>
      </c>
      <c r="P497" s="265">
        <f t="shared" si="228"/>
        <v>0</v>
      </c>
      <c r="Q497" s="426" t="str">
        <f t="shared" si="222"/>
        <v xml:space="preserve"> </v>
      </c>
    </row>
    <row r="498" spans="1:17" s="428" customFormat="1" ht="12.75" hidden="1" customHeight="1" x14ac:dyDescent="0.2">
      <c r="A498" s="283" t="s">
        <v>75</v>
      </c>
      <c r="B498" s="284" t="s">
        <v>135</v>
      </c>
      <c r="C498" s="284" t="s">
        <v>145</v>
      </c>
      <c r="D498" s="284" t="s">
        <v>138</v>
      </c>
      <c r="E498" s="284" t="s">
        <v>589</v>
      </c>
      <c r="F498" s="284" t="s">
        <v>238</v>
      </c>
      <c r="G498" s="65"/>
      <c r="H498" s="68">
        <v>0</v>
      </c>
      <c r="I498" s="68"/>
      <c r="J498" s="68"/>
      <c r="K498" s="68"/>
      <c r="L498" s="68"/>
      <c r="M498" s="68"/>
      <c r="N498" s="65">
        <f t="shared" si="230"/>
        <v>0</v>
      </c>
      <c r="O498" s="65">
        <v>0</v>
      </c>
      <c r="P498" s="65">
        <f>O498</f>
        <v>0</v>
      </c>
      <c r="Q498" s="426" t="str">
        <f t="shared" si="222"/>
        <v xml:space="preserve"> </v>
      </c>
    </row>
    <row r="499" spans="1:17" ht="65.25" hidden="1" customHeight="1" x14ac:dyDescent="0.2">
      <c r="A499" s="64" t="s">
        <v>611</v>
      </c>
      <c r="B499" s="69" t="s">
        <v>135</v>
      </c>
      <c r="C499" s="69" t="s">
        <v>145</v>
      </c>
      <c r="D499" s="69" t="s">
        <v>138</v>
      </c>
      <c r="E499" s="69" t="s">
        <v>610</v>
      </c>
      <c r="F499" s="69"/>
      <c r="G499" s="67">
        <f t="shared" si="227"/>
        <v>0</v>
      </c>
      <c r="H499" s="67">
        <f t="shared" si="227"/>
        <v>0</v>
      </c>
      <c r="I499" s="67">
        <f t="shared" si="227"/>
        <v>0</v>
      </c>
      <c r="J499" s="67">
        <f t="shared" si="227"/>
        <v>0</v>
      </c>
      <c r="K499" s="67">
        <f t="shared" si="227"/>
        <v>0</v>
      </c>
      <c r="L499" s="67">
        <f t="shared" si="227"/>
        <v>0</v>
      </c>
      <c r="M499" s="67">
        <f t="shared" si="227"/>
        <v>0</v>
      </c>
      <c r="N499" s="67">
        <f t="shared" si="230"/>
        <v>0</v>
      </c>
      <c r="O499" s="67">
        <f t="shared" si="228"/>
        <v>0</v>
      </c>
      <c r="P499" s="67">
        <f t="shared" si="228"/>
        <v>0</v>
      </c>
      <c r="Q499" s="98" t="str">
        <f t="shared" si="222"/>
        <v xml:space="preserve"> </v>
      </c>
    </row>
    <row r="500" spans="1:17" ht="25.5" hidden="1" x14ac:dyDescent="0.2">
      <c r="A500" s="64" t="s">
        <v>74</v>
      </c>
      <c r="B500" s="69" t="s">
        <v>135</v>
      </c>
      <c r="C500" s="69" t="s">
        <v>145</v>
      </c>
      <c r="D500" s="69" t="s">
        <v>138</v>
      </c>
      <c r="E500" s="69" t="s">
        <v>610</v>
      </c>
      <c r="F500" s="69" t="s">
        <v>237</v>
      </c>
      <c r="G500" s="67">
        <f t="shared" si="227"/>
        <v>0</v>
      </c>
      <c r="H500" s="67">
        <f t="shared" si="227"/>
        <v>0</v>
      </c>
      <c r="I500" s="67">
        <f t="shared" si="227"/>
        <v>0</v>
      </c>
      <c r="J500" s="67">
        <f t="shared" si="227"/>
        <v>0</v>
      </c>
      <c r="K500" s="67">
        <f t="shared" si="227"/>
        <v>0</v>
      </c>
      <c r="L500" s="67">
        <f t="shared" si="227"/>
        <v>0</v>
      </c>
      <c r="M500" s="67">
        <f t="shared" si="227"/>
        <v>0</v>
      </c>
      <c r="N500" s="67">
        <f t="shared" si="230"/>
        <v>0</v>
      </c>
      <c r="O500" s="67">
        <f t="shared" si="228"/>
        <v>0</v>
      </c>
      <c r="P500" s="67">
        <f t="shared" si="228"/>
        <v>0</v>
      </c>
      <c r="Q500" s="98" t="str">
        <f t="shared" si="222"/>
        <v xml:space="preserve"> </v>
      </c>
    </row>
    <row r="501" spans="1:17" s="102" customFormat="1" ht="12.75" hidden="1" customHeight="1" x14ac:dyDescent="0.2">
      <c r="A501" s="95" t="s">
        <v>75</v>
      </c>
      <c r="B501" s="70" t="s">
        <v>135</v>
      </c>
      <c r="C501" s="70" t="s">
        <v>145</v>
      </c>
      <c r="D501" s="70" t="s">
        <v>138</v>
      </c>
      <c r="E501" s="70" t="s">
        <v>610</v>
      </c>
      <c r="F501" s="70" t="s">
        <v>238</v>
      </c>
      <c r="G501" s="68">
        <v>0</v>
      </c>
      <c r="H501" s="68">
        <v>0</v>
      </c>
      <c r="I501" s="68">
        <v>0</v>
      </c>
      <c r="J501" s="68"/>
      <c r="K501" s="68"/>
      <c r="L501" s="68"/>
      <c r="M501" s="68"/>
      <c r="N501" s="68">
        <f t="shared" si="230"/>
        <v>0</v>
      </c>
      <c r="O501" s="68">
        <v>0</v>
      </c>
      <c r="P501" s="68">
        <v>0</v>
      </c>
      <c r="Q501" s="98" t="str">
        <f t="shared" si="222"/>
        <v xml:space="preserve"> </v>
      </c>
    </row>
    <row r="502" spans="1:17" ht="67.5" hidden="1" customHeight="1" x14ac:dyDescent="0.2">
      <c r="A502" s="64" t="s">
        <v>612</v>
      </c>
      <c r="B502" s="69" t="s">
        <v>135</v>
      </c>
      <c r="C502" s="69" t="s">
        <v>145</v>
      </c>
      <c r="D502" s="69" t="s">
        <v>138</v>
      </c>
      <c r="E502" s="69" t="s">
        <v>610</v>
      </c>
      <c r="F502" s="69"/>
      <c r="G502" s="67">
        <f t="shared" si="227"/>
        <v>0</v>
      </c>
      <c r="H502" s="67">
        <f t="shared" si="227"/>
        <v>0</v>
      </c>
      <c r="I502" s="67">
        <f t="shared" si="227"/>
        <v>0</v>
      </c>
      <c r="J502" s="67">
        <f t="shared" si="227"/>
        <v>0</v>
      </c>
      <c r="K502" s="67">
        <f t="shared" si="227"/>
        <v>0</v>
      </c>
      <c r="L502" s="67">
        <f t="shared" si="227"/>
        <v>0</v>
      </c>
      <c r="M502" s="67">
        <f t="shared" si="227"/>
        <v>0</v>
      </c>
      <c r="N502" s="67">
        <f t="shared" si="230"/>
        <v>0</v>
      </c>
      <c r="O502" s="67">
        <f t="shared" si="228"/>
        <v>0</v>
      </c>
      <c r="P502" s="67">
        <f t="shared" si="228"/>
        <v>0</v>
      </c>
      <c r="Q502" s="98" t="str">
        <f t="shared" si="222"/>
        <v xml:space="preserve"> </v>
      </c>
    </row>
    <row r="503" spans="1:17" ht="25.5" hidden="1" x14ac:dyDescent="0.2">
      <c r="A503" s="64" t="s">
        <v>74</v>
      </c>
      <c r="B503" s="69" t="s">
        <v>135</v>
      </c>
      <c r="C503" s="69" t="s">
        <v>145</v>
      </c>
      <c r="D503" s="69" t="s">
        <v>138</v>
      </c>
      <c r="E503" s="69" t="s">
        <v>610</v>
      </c>
      <c r="F503" s="69" t="s">
        <v>237</v>
      </c>
      <c r="G503" s="67">
        <f t="shared" si="227"/>
        <v>0</v>
      </c>
      <c r="H503" s="67">
        <f t="shared" si="227"/>
        <v>0</v>
      </c>
      <c r="I503" s="67">
        <f t="shared" si="227"/>
        <v>0</v>
      </c>
      <c r="J503" s="67">
        <f t="shared" si="227"/>
        <v>0</v>
      </c>
      <c r="K503" s="67">
        <f t="shared" si="227"/>
        <v>0</v>
      </c>
      <c r="L503" s="67">
        <f t="shared" si="227"/>
        <v>0</v>
      </c>
      <c r="M503" s="67">
        <f t="shared" si="227"/>
        <v>0</v>
      </c>
      <c r="N503" s="67">
        <f t="shared" si="230"/>
        <v>0</v>
      </c>
      <c r="O503" s="67">
        <f t="shared" si="228"/>
        <v>0</v>
      </c>
      <c r="P503" s="67">
        <f t="shared" si="228"/>
        <v>0</v>
      </c>
      <c r="Q503" s="98" t="str">
        <f t="shared" si="222"/>
        <v xml:space="preserve"> </v>
      </c>
    </row>
    <row r="504" spans="1:17" s="102" customFormat="1" ht="12.75" hidden="1" customHeight="1" x14ac:dyDescent="0.2">
      <c r="A504" s="95" t="s">
        <v>75</v>
      </c>
      <c r="B504" s="70" t="s">
        <v>135</v>
      </c>
      <c r="C504" s="70" t="s">
        <v>145</v>
      </c>
      <c r="D504" s="70" t="s">
        <v>138</v>
      </c>
      <c r="E504" s="70" t="s">
        <v>610</v>
      </c>
      <c r="F504" s="70" t="s">
        <v>238</v>
      </c>
      <c r="G504" s="68">
        <v>0</v>
      </c>
      <c r="H504" s="68">
        <v>0</v>
      </c>
      <c r="I504" s="68">
        <v>0</v>
      </c>
      <c r="J504" s="68"/>
      <c r="K504" s="68"/>
      <c r="L504" s="68"/>
      <c r="M504" s="68"/>
      <c r="N504" s="68">
        <f t="shared" si="230"/>
        <v>0</v>
      </c>
      <c r="O504" s="68">
        <v>0</v>
      </c>
      <c r="P504" s="68">
        <v>0</v>
      </c>
      <c r="Q504" s="98" t="str">
        <f t="shared" si="222"/>
        <v xml:space="preserve"> </v>
      </c>
    </row>
    <row r="505" spans="1:17" ht="54" customHeight="1" x14ac:dyDescent="0.2">
      <c r="A505" s="64" t="s">
        <v>474</v>
      </c>
      <c r="B505" s="69" t="s">
        <v>135</v>
      </c>
      <c r="C505" s="69" t="s">
        <v>145</v>
      </c>
      <c r="D505" s="69" t="s">
        <v>138</v>
      </c>
      <c r="E505" s="69" t="s">
        <v>385</v>
      </c>
      <c r="F505" s="69"/>
      <c r="G505" s="67">
        <f t="shared" si="227"/>
        <v>1006882.35</v>
      </c>
      <c r="H505" s="67">
        <f t="shared" si="227"/>
        <v>0</v>
      </c>
      <c r="I505" s="67">
        <f t="shared" si="227"/>
        <v>0</v>
      </c>
      <c r="J505" s="67">
        <f t="shared" si="227"/>
        <v>0</v>
      </c>
      <c r="K505" s="67">
        <f t="shared" si="227"/>
        <v>0</v>
      </c>
      <c r="L505" s="67">
        <f t="shared" si="227"/>
        <v>0</v>
      </c>
      <c r="M505" s="67">
        <f t="shared" si="227"/>
        <v>0</v>
      </c>
      <c r="N505" s="67">
        <f t="shared" ref="N505:N536" si="231">G505+H505+I505+J505+K505+L505+M505</f>
        <v>1006882.35</v>
      </c>
      <c r="O505" s="67">
        <f t="shared" si="228"/>
        <v>1006882.35</v>
      </c>
      <c r="P505" s="67">
        <f t="shared" si="228"/>
        <v>1006882.35</v>
      </c>
      <c r="Q505" s="98">
        <f t="shared" si="222"/>
        <v>1</v>
      </c>
    </row>
    <row r="506" spans="1:17" ht="25.5" x14ac:dyDescent="0.2">
      <c r="A506" s="64" t="s">
        <v>74</v>
      </c>
      <c r="B506" s="69" t="s">
        <v>135</v>
      </c>
      <c r="C506" s="69" t="s">
        <v>145</v>
      </c>
      <c r="D506" s="69" t="s">
        <v>138</v>
      </c>
      <c r="E506" s="69" t="s">
        <v>385</v>
      </c>
      <c r="F506" s="69" t="s">
        <v>237</v>
      </c>
      <c r="G506" s="67">
        <f t="shared" si="227"/>
        <v>1006882.35</v>
      </c>
      <c r="H506" s="67">
        <f t="shared" si="227"/>
        <v>0</v>
      </c>
      <c r="I506" s="67">
        <f t="shared" si="227"/>
        <v>0</v>
      </c>
      <c r="J506" s="67">
        <f t="shared" si="227"/>
        <v>0</v>
      </c>
      <c r="K506" s="67">
        <f t="shared" si="227"/>
        <v>0</v>
      </c>
      <c r="L506" s="67">
        <f t="shared" si="227"/>
        <v>0</v>
      </c>
      <c r="M506" s="67">
        <f t="shared" si="227"/>
        <v>0</v>
      </c>
      <c r="N506" s="67">
        <f t="shared" si="231"/>
        <v>1006882.35</v>
      </c>
      <c r="O506" s="67">
        <f t="shared" si="228"/>
        <v>1006882.35</v>
      </c>
      <c r="P506" s="67">
        <f t="shared" si="228"/>
        <v>1006882.35</v>
      </c>
      <c r="Q506" s="98">
        <f t="shared" si="222"/>
        <v>1</v>
      </c>
    </row>
    <row r="507" spans="1:17" s="102" customFormat="1" ht="12.75" customHeight="1" x14ac:dyDescent="0.2">
      <c r="A507" s="95" t="s">
        <v>75</v>
      </c>
      <c r="B507" s="70" t="s">
        <v>135</v>
      </c>
      <c r="C507" s="70" t="s">
        <v>145</v>
      </c>
      <c r="D507" s="70" t="s">
        <v>138</v>
      </c>
      <c r="E507" s="70" t="s">
        <v>385</v>
      </c>
      <c r="F507" s="70" t="s">
        <v>238</v>
      </c>
      <c r="G507" s="68">
        <v>1006882.35</v>
      </c>
      <c r="H507" s="68">
        <v>0</v>
      </c>
      <c r="I507" s="68"/>
      <c r="J507" s="68"/>
      <c r="K507" s="68"/>
      <c r="L507" s="68"/>
      <c r="M507" s="68"/>
      <c r="N507" s="68">
        <f t="shared" si="231"/>
        <v>1006882.35</v>
      </c>
      <c r="O507" s="68">
        <v>1006882.35</v>
      </c>
      <c r="P507" s="68">
        <v>1006882.35</v>
      </c>
      <c r="Q507" s="98">
        <f t="shared" si="222"/>
        <v>1</v>
      </c>
    </row>
    <row r="508" spans="1:17" ht="54" customHeight="1" x14ac:dyDescent="0.2">
      <c r="A508" s="64" t="s">
        <v>503</v>
      </c>
      <c r="B508" s="69" t="s">
        <v>135</v>
      </c>
      <c r="C508" s="69" t="s">
        <v>145</v>
      </c>
      <c r="D508" s="69" t="s">
        <v>138</v>
      </c>
      <c r="E508" s="69" t="s">
        <v>385</v>
      </c>
      <c r="F508" s="69"/>
      <c r="G508" s="67">
        <f t="shared" si="227"/>
        <v>251723.53</v>
      </c>
      <c r="H508" s="67">
        <f t="shared" si="227"/>
        <v>0</v>
      </c>
      <c r="I508" s="67">
        <f t="shared" si="227"/>
        <v>0</v>
      </c>
      <c r="J508" s="67">
        <f t="shared" si="227"/>
        <v>0</v>
      </c>
      <c r="K508" s="67">
        <f t="shared" si="227"/>
        <v>0</v>
      </c>
      <c r="L508" s="67">
        <f t="shared" si="227"/>
        <v>0</v>
      </c>
      <c r="M508" s="67">
        <f t="shared" si="227"/>
        <v>0</v>
      </c>
      <c r="N508" s="67">
        <f t="shared" si="231"/>
        <v>251723.53</v>
      </c>
      <c r="O508" s="67">
        <f t="shared" si="228"/>
        <v>251723.53</v>
      </c>
      <c r="P508" s="67">
        <f t="shared" si="228"/>
        <v>251723.53</v>
      </c>
      <c r="Q508" s="98">
        <f t="shared" si="222"/>
        <v>1</v>
      </c>
    </row>
    <row r="509" spans="1:17" ht="25.5" x14ac:dyDescent="0.2">
      <c r="A509" s="64" t="s">
        <v>74</v>
      </c>
      <c r="B509" s="69" t="s">
        <v>135</v>
      </c>
      <c r="C509" s="69" t="s">
        <v>145</v>
      </c>
      <c r="D509" s="69" t="s">
        <v>138</v>
      </c>
      <c r="E509" s="69" t="s">
        <v>385</v>
      </c>
      <c r="F509" s="69" t="s">
        <v>237</v>
      </c>
      <c r="G509" s="67">
        <f t="shared" si="227"/>
        <v>251723.53</v>
      </c>
      <c r="H509" s="67">
        <f t="shared" si="227"/>
        <v>0</v>
      </c>
      <c r="I509" s="67">
        <f t="shared" si="227"/>
        <v>0</v>
      </c>
      <c r="J509" s="67">
        <f t="shared" si="227"/>
        <v>0</v>
      </c>
      <c r="K509" s="67">
        <f t="shared" si="227"/>
        <v>0</v>
      </c>
      <c r="L509" s="67">
        <f t="shared" si="227"/>
        <v>0</v>
      </c>
      <c r="M509" s="67">
        <f t="shared" si="227"/>
        <v>0</v>
      </c>
      <c r="N509" s="67">
        <f t="shared" si="231"/>
        <v>251723.53</v>
      </c>
      <c r="O509" s="67">
        <f t="shared" si="228"/>
        <v>251723.53</v>
      </c>
      <c r="P509" s="67">
        <f t="shared" si="228"/>
        <v>251723.53</v>
      </c>
      <c r="Q509" s="98">
        <f t="shared" si="222"/>
        <v>1</v>
      </c>
    </row>
    <row r="510" spans="1:17" s="102" customFormat="1" ht="12.75" customHeight="1" x14ac:dyDescent="0.2">
      <c r="A510" s="95" t="s">
        <v>75</v>
      </c>
      <c r="B510" s="70" t="s">
        <v>135</v>
      </c>
      <c r="C510" s="70" t="s">
        <v>145</v>
      </c>
      <c r="D510" s="70" t="s">
        <v>138</v>
      </c>
      <c r="E510" s="70" t="s">
        <v>385</v>
      </c>
      <c r="F510" s="70" t="s">
        <v>238</v>
      </c>
      <c r="G510" s="68">
        <v>251723.53</v>
      </c>
      <c r="H510" s="68">
        <v>0</v>
      </c>
      <c r="I510" s="68"/>
      <c r="J510" s="68"/>
      <c r="K510" s="68"/>
      <c r="L510" s="68"/>
      <c r="M510" s="68"/>
      <c r="N510" s="68">
        <f t="shared" si="231"/>
        <v>251723.53</v>
      </c>
      <c r="O510" s="68">
        <v>251723.53</v>
      </c>
      <c r="P510" s="68">
        <v>251723.53</v>
      </c>
      <c r="Q510" s="98">
        <f t="shared" si="222"/>
        <v>1</v>
      </c>
    </row>
    <row r="511" spans="1:17" ht="25.5" hidden="1" customHeight="1" x14ac:dyDescent="0.2">
      <c r="A511" s="93" t="s">
        <v>121</v>
      </c>
      <c r="B511" s="94" t="s">
        <v>135</v>
      </c>
      <c r="C511" s="94" t="s">
        <v>145</v>
      </c>
      <c r="D511" s="94" t="s">
        <v>138</v>
      </c>
      <c r="E511" s="94" t="s">
        <v>199</v>
      </c>
      <c r="F511" s="94"/>
      <c r="G511" s="66">
        <f>G512</f>
        <v>0</v>
      </c>
      <c r="H511" s="66">
        <f t="shared" ref="H511:M511" si="232">H512</f>
        <v>0</v>
      </c>
      <c r="I511" s="66">
        <f t="shared" si="232"/>
        <v>0</v>
      </c>
      <c r="J511" s="66">
        <f t="shared" si="232"/>
        <v>0</v>
      </c>
      <c r="K511" s="66">
        <f t="shared" si="232"/>
        <v>0</v>
      </c>
      <c r="L511" s="66">
        <f t="shared" si="232"/>
        <v>0</v>
      </c>
      <c r="M511" s="66">
        <f t="shared" si="232"/>
        <v>0</v>
      </c>
      <c r="N511" s="66">
        <f t="shared" si="231"/>
        <v>0</v>
      </c>
      <c r="O511" s="66">
        <f>O512</f>
        <v>0</v>
      </c>
      <c r="P511" s="66">
        <f>P512</f>
        <v>0</v>
      </c>
      <c r="Q511" s="98" t="str">
        <f t="shared" si="222"/>
        <v xml:space="preserve"> </v>
      </c>
    </row>
    <row r="512" spans="1:17" ht="25.5" hidden="1" customHeight="1" x14ac:dyDescent="0.2">
      <c r="A512" s="64" t="s">
        <v>563</v>
      </c>
      <c r="B512" s="69" t="s">
        <v>135</v>
      </c>
      <c r="C512" s="69" t="s">
        <v>145</v>
      </c>
      <c r="D512" s="69" t="s">
        <v>138</v>
      </c>
      <c r="E512" s="69" t="s">
        <v>200</v>
      </c>
      <c r="F512" s="69"/>
      <c r="G512" s="67">
        <f t="shared" ref="G512:M512" si="233">G514</f>
        <v>0</v>
      </c>
      <c r="H512" s="67">
        <f t="shared" si="233"/>
        <v>0</v>
      </c>
      <c r="I512" s="67">
        <f t="shared" si="233"/>
        <v>0</v>
      </c>
      <c r="J512" s="67">
        <f t="shared" si="233"/>
        <v>0</v>
      </c>
      <c r="K512" s="67">
        <f t="shared" si="233"/>
        <v>0</v>
      </c>
      <c r="L512" s="67">
        <f t="shared" si="233"/>
        <v>0</v>
      </c>
      <c r="M512" s="67">
        <f t="shared" si="233"/>
        <v>0</v>
      </c>
      <c r="N512" s="67">
        <f t="shared" si="231"/>
        <v>0</v>
      </c>
      <c r="O512" s="67">
        <f>O514</f>
        <v>0</v>
      </c>
      <c r="P512" s="67">
        <f>P514</f>
        <v>0</v>
      </c>
      <c r="Q512" s="98" t="str">
        <f t="shared" si="222"/>
        <v xml:space="preserve"> </v>
      </c>
    </row>
    <row r="513" spans="1:17" ht="12.75" hidden="1" customHeight="1" x14ac:dyDescent="0.2">
      <c r="A513" s="64" t="s">
        <v>456</v>
      </c>
      <c r="B513" s="69" t="s">
        <v>135</v>
      </c>
      <c r="C513" s="69" t="s">
        <v>145</v>
      </c>
      <c r="D513" s="69" t="s">
        <v>138</v>
      </c>
      <c r="E513" s="69" t="s">
        <v>200</v>
      </c>
      <c r="F513" s="69" t="s">
        <v>224</v>
      </c>
      <c r="G513" s="67">
        <f t="shared" ref="G513:M513" si="234">G514</f>
        <v>0</v>
      </c>
      <c r="H513" s="67">
        <f t="shared" si="234"/>
        <v>0</v>
      </c>
      <c r="I513" s="67">
        <f t="shared" si="234"/>
        <v>0</v>
      </c>
      <c r="J513" s="67">
        <f t="shared" si="234"/>
        <v>0</v>
      </c>
      <c r="K513" s="67">
        <f t="shared" si="234"/>
        <v>0</v>
      </c>
      <c r="L513" s="67">
        <f t="shared" si="234"/>
        <v>0</v>
      </c>
      <c r="M513" s="67">
        <f t="shared" si="234"/>
        <v>0</v>
      </c>
      <c r="N513" s="67">
        <f t="shared" si="231"/>
        <v>0</v>
      </c>
      <c r="O513" s="67">
        <f>O514</f>
        <v>0</v>
      </c>
      <c r="P513" s="67">
        <f>P514</f>
        <v>0</v>
      </c>
      <c r="Q513" s="98" t="str">
        <f t="shared" si="222"/>
        <v xml:space="preserve"> </v>
      </c>
    </row>
    <row r="514" spans="1:17" s="102" customFormat="1" ht="25.5" hidden="1" customHeight="1" x14ac:dyDescent="0.2">
      <c r="A514" s="95" t="s">
        <v>457</v>
      </c>
      <c r="B514" s="70" t="s">
        <v>135</v>
      </c>
      <c r="C514" s="70" t="s">
        <v>145</v>
      </c>
      <c r="D514" s="70" t="s">
        <v>138</v>
      </c>
      <c r="E514" s="70" t="s">
        <v>200</v>
      </c>
      <c r="F514" s="70" t="s">
        <v>225</v>
      </c>
      <c r="G514" s="68">
        <v>0</v>
      </c>
      <c r="H514" s="68"/>
      <c r="I514" s="68"/>
      <c r="J514" s="68"/>
      <c r="K514" s="68"/>
      <c r="L514" s="68"/>
      <c r="M514" s="68"/>
      <c r="N514" s="78">
        <f t="shared" si="231"/>
        <v>0</v>
      </c>
      <c r="O514" s="68">
        <v>0</v>
      </c>
      <c r="P514" s="68">
        <f>O514</f>
        <v>0</v>
      </c>
      <c r="Q514" s="98" t="str">
        <f t="shared" si="222"/>
        <v xml:space="preserve"> </v>
      </c>
    </row>
    <row r="515" spans="1:17" ht="12.75" customHeight="1" x14ac:dyDescent="0.2">
      <c r="A515" s="93" t="s">
        <v>37</v>
      </c>
      <c r="B515" s="94" t="s">
        <v>135</v>
      </c>
      <c r="C515" s="94" t="s">
        <v>145</v>
      </c>
      <c r="D515" s="94" t="s">
        <v>141</v>
      </c>
      <c r="E515" s="94"/>
      <c r="F515" s="94"/>
      <c r="G515" s="66">
        <f>G516</f>
        <v>8298402.1200000001</v>
      </c>
      <c r="H515" s="66">
        <f t="shared" ref="H515:P515" si="235">H516</f>
        <v>0</v>
      </c>
      <c r="I515" s="66">
        <f t="shared" si="235"/>
        <v>0</v>
      </c>
      <c r="J515" s="66">
        <f t="shared" si="235"/>
        <v>0</v>
      </c>
      <c r="K515" s="66">
        <f t="shared" si="235"/>
        <v>0</v>
      </c>
      <c r="L515" s="66">
        <f t="shared" si="235"/>
        <v>0</v>
      </c>
      <c r="M515" s="66">
        <f t="shared" si="235"/>
        <v>0</v>
      </c>
      <c r="N515" s="66">
        <f t="shared" si="235"/>
        <v>8298402.1200000001</v>
      </c>
      <c r="O515" s="66">
        <f t="shared" si="235"/>
        <v>9060197.1199999992</v>
      </c>
      <c r="P515" s="66">
        <f t="shared" si="235"/>
        <v>9060197.1199999992</v>
      </c>
      <c r="Q515" s="98">
        <f t="shared" si="222"/>
        <v>1</v>
      </c>
    </row>
    <row r="516" spans="1:17" ht="12.75" customHeight="1" x14ac:dyDescent="0.2">
      <c r="A516" s="93" t="s">
        <v>591</v>
      </c>
      <c r="B516" s="94" t="s">
        <v>135</v>
      </c>
      <c r="C516" s="94" t="s">
        <v>145</v>
      </c>
      <c r="D516" s="94" t="s">
        <v>141</v>
      </c>
      <c r="E516" s="94" t="s">
        <v>201</v>
      </c>
      <c r="F516" s="94"/>
      <c r="G516" s="66">
        <f>G517</f>
        <v>8298402.1200000001</v>
      </c>
      <c r="H516" s="66">
        <f t="shared" ref="H516:M516" si="236">H517</f>
        <v>0</v>
      </c>
      <c r="I516" s="66">
        <f t="shared" si="236"/>
        <v>0</v>
      </c>
      <c r="J516" s="66">
        <f t="shared" si="236"/>
        <v>0</v>
      </c>
      <c r="K516" s="66">
        <f t="shared" si="236"/>
        <v>0</v>
      </c>
      <c r="L516" s="66">
        <f t="shared" si="236"/>
        <v>0</v>
      </c>
      <c r="M516" s="66">
        <f t="shared" si="236"/>
        <v>0</v>
      </c>
      <c r="N516" s="66">
        <f t="shared" si="231"/>
        <v>8298402.1200000001</v>
      </c>
      <c r="O516" s="66">
        <f t="shared" ref="O516:P516" si="237">O517</f>
        <v>9060197.1199999992</v>
      </c>
      <c r="P516" s="66">
        <f t="shared" si="237"/>
        <v>9060197.1199999992</v>
      </c>
      <c r="Q516" s="98">
        <f t="shared" si="222"/>
        <v>1</v>
      </c>
    </row>
    <row r="517" spans="1:17" ht="12.75" customHeight="1" x14ac:dyDescent="0.2">
      <c r="A517" s="93" t="s">
        <v>131</v>
      </c>
      <c r="B517" s="94" t="s">
        <v>135</v>
      </c>
      <c r="C517" s="94" t="s">
        <v>145</v>
      </c>
      <c r="D517" s="94" t="s">
        <v>141</v>
      </c>
      <c r="E517" s="94" t="s">
        <v>202</v>
      </c>
      <c r="F517" s="94"/>
      <c r="G517" s="66">
        <f>G518+G525</f>
        <v>8298402.1200000001</v>
      </c>
      <c r="H517" s="66">
        <f t="shared" ref="H517:P517" si="238">H518+H525</f>
        <v>0</v>
      </c>
      <c r="I517" s="66">
        <f t="shared" si="238"/>
        <v>0</v>
      </c>
      <c r="J517" s="66">
        <f t="shared" si="238"/>
        <v>0</v>
      </c>
      <c r="K517" s="66">
        <f t="shared" si="238"/>
        <v>0</v>
      </c>
      <c r="L517" s="66">
        <f t="shared" si="238"/>
        <v>0</v>
      </c>
      <c r="M517" s="66">
        <f t="shared" si="238"/>
        <v>0</v>
      </c>
      <c r="N517" s="66">
        <f t="shared" si="238"/>
        <v>8298402.1200000001</v>
      </c>
      <c r="O517" s="66">
        <f t="shared" si="238"/>
        <v>9060197.1199999992</v>
      </c>
      <c r="P517" s="66">
        <f t="shared" si="238"/>
        <v>9060197.1199999992</v>
      </c>
      <c r="Q517" s="98">
        <f t="shared" si="222"/>
        <v>1</v>
      </c>
    </row>
    <row r="518" spans="1:17" ht="12.75" customHeight="1" x14ac:dyDescent="0.2">
      <c r="A518" s="64" t="s">
        <v>6</v>
      </c>
      <c r="B518" s="69" t="s">
        <v>135</v>
      </c>
      <c r="C518" s="69" t="s">
        <v>145</v>
      </c>
      <c r="D518" s="69" t="s">
        <v>141</v>
      </c>
      <c r="E518" s="69" t="s">
        <v>209</v>
      </c>
      <c r="F518" s="69"/>
      <c r="G518" s="67">
        <f>G519+G521+G523</f>
        <v>8253402.1200000001</v>
      </c>
      <c r="H518" s="67">
        <f>H519+H521+H523</f>
        <v>0</v>
      </c>
      <c r="I518" s="67">
        <f>I519+I521+I523+I531+I528</f>
        <v>0</v>
      </c>
      <c r="J518" s="67">
        <f>J519+J521+J523</f>
        <v>0</v>
      </c>
      <c r="K518" s="67">
        <f>K519+K521+K523</f>
        <v>0</v>
      </c>
      <c r="L518" s="67">
        <f>L519+L521+L523</f>
        <v>0</v>
      </c>
      <c r="M518" s="67">
        <f>M519+M521+M523</f>
        <v>0</v>
      </c>
      <c r="N518" s="67">
        <f t="shared" si="231"/>
        <v>8253402.1200000001</v>
      </c>
      <c r="O518" s="67">
        <f>O519+O521+O523</f>
        <v>9060197.1199999992</v>
      </c>
      <c r="P518" s="67">
        <f>P519+P521+P523</f>
        <v>9060197.1199999992</v>
      </c>
      <c r="Q518" s="98">
        <f t="shared" si="222"/>
        <v>1</v>
      </c>
    </row>
    <row r="519" spans="1:17" ht="39.75" customHeight="1" x14ac:dyDescent="0.2">
      <c r="A519" s="64" t="s">
        <v>58</v>
      </c>
      <c r="B519" s="69" t="s">
        <v>135</v>
      </c>
      <c r="C519" s="69" t="s">
        <v>145</v>
      </c>
      <c r="D519" s="69" t="s">
        <v>141</v>
      </c>
      <c r="E519" s="69" t="s">
        <v>209</v>
      </c>
      <c r="F519" s="69" t="s">
        <v>221</v>
      </c>
      <c r="G519" s="67">
        <f t="shared" ref="G519:M519" si="239">G520</f>
        <v>7177143.9100000001</v>
      </c>
      <c r="H519" s="67">
        <f t="shared" si="239"/>
        <v>0</v>
      </c>
      <c r="I519" s="67">
        <f t="shared" si="239"/>
        <v>0</v>
      </c>
      <c r="J519" s="67">
        <f t="shared" si="239"/>
        <v>0</v>
      </c>
      <c r="K519" s="67">
        <f t="shared" si="239"/>
        <v>0</v>
      </c>
      <c r="L519" s="67">
        <f t="shared" si="239"/>
        <v>0</v>
      </c>
      <c r="M519" s="67">
        <f t="shared" si="239"/>
        <v>0</v>
      </c>
      <c r="N519" s="67">
        <f t="shared" si="231"/>
        <v>7177143.9100000001</v>
      </c>
      <c r="O519" s="67">
        <f>O520</f>
        <v>7552197.1200000001</v>
      </c>
      <c r="P519" s="67">
        <f>P520</f>
        <v>7552197.1200000001</v>
      </c>
      <c r="Q519" s="98">
        <f t="shared" si="222"/>
        <v>1</v>
      </c>
    </row>
    <row r="520" spans="1:17" s="102" customFormat="1" ht="12.75" customHeight="1" x14ac:dyDescent="0.2">
      <c r="A520" s="95" t="s">
        <v>59</v>
      </c>
      <c r="B520" s="70" t="s">
        <v>135</v>
      </c>
      <c r="C520" s="70" t="s">
        <v>145</v>
      </c>
      <c r="D520" s="70" t="s">
        <v>141</v>
      </c>
      <c r="E520" s="70" t="s">
        <v>209</v>
      </c>
      <c r="F520" s="70" t="s">
        <v>222</v>
      </c>
      <c r="G520" s="68">
        <v>7177143.9100000001</v>
      </c>
      <c r="H520" s="68"/>
      <c r="I520" s="68"/>
      <c r="J520" s="68">
        <v>0</v>
      </c>
      <c r="K520" s="68">
        <v>0</v>
      </c>
      <c r="L520" s="68"/>
      <c r="M520" s="68"/>
      <c r="N520" s="68">
        <f t="shared" si="231"/>
        <v>7177143.9100000001</v>
      </c>
      <c r="O520" s="68">
        <v>7552197.1200000001</v>
      </c>
      <c r="P520" s="68">
        <v>7552197.1200000001</v>
      </c>
      <c r="Q520" s="98">
        <f t="shared" si="222"/>
        <v>1</v>
      </c>
    </row>
    <row r="521" spans="1:17" ht="12.75" customHeight="1" x14ac:dyDescent="0.2">
      <c r="A521" s="64" t="s">
        <v>456</v>
      </c>
      <c r="B521" s="69" t="s">
        <v>135</v>
      </c>
      <c r="C521" s="69" t="s">
        <v>145</v>
      </c>
      <c r="D521" s="69" t="s">
        <v>141</v>
      </c>
      <c r="E521" s="69" t="s">
        <v>209</v>
      </c>
      <c r="F521" s="69" t="s">
        <v>224</v>
      </c>
      <c r="G521" s="67">
        <f t="shared" ref="G521:M521" si="240">G522</f>
        <v>1076258.21</v>
      </c>
      <c r="H521" s="67">
        <f t="shared" si="240"/>
        <v>0</v>
      </c>
      <c r="I521" s="67">
        <f t="shared" si="240"/>
        <v>0</v>
      </c>
      <c r="J521" s="67">
        <f t="shared" si="240"/>
        <v>0</v>
      </c>
      <c r="K521" s="67">
        <f t="shared" si="240"/>
        <v>0</v>
      </c>
      <c r="L521" s="67">
        <f t="shared" si="240"/>
        <v>0</v>
      </c>
      <c r="M521" s="67">
        <f t="shared" si="240"/>
        <v>0</v>
      </c>
      <c r="N521" s="67">
        <f t="shared" si="231"/>
        <v>1076258.21</v>
      </c>
      <c r="O521" s="67">
        <f>O522</f>
        <v>1508000</v>
      </c>
      <c r="P521" s="67">
        <f>P522</f>
        <v>1508000</v>
      </c>
      <c r="Q521" s="98">
        <f t="shared" si="222"/>
        <v>1</v>
      </c>
    </row>
    <row r="522" spans="1:17" s="102" customFormat="1" ht="27.75" customHeight="1" x14ac:dyDescent="0.2">
      <c r="A522" s="95" t="s">
        <v>457</v>
      </c>
      <c r="B522" s="70" t="s">
        <v>135</v>
      </c>
      <c r="C522" s="70" t="s">
        <v>145</v>
      </c>
      <c r="D522" s="70" t="s">
        <v>141</v>
      </c>
      <c r="E522" s="70" t="s">
        <v>209</v>
      </c>
      <c r="F522" s="70" t="s">
        <v>225</v>
      </c>
      <c r="G522" s="68">
        <v>1076258.21</v>
      </c>
      <c r="H522" s="68"/>
      <c r="I522" s="68">
        <v>0</v>
      </c>
      <c r="J522" s="68">
        <v>0</v>
      </c>
      <c r="K522" s="68">
        <v>0</v>
      </c>
      <c r="L522" s="68"/>
      <c r="M522" s="68"/>
      <c r="N522" s="68">
        <f t="shared" si="231"/>
        <v>1076258.21</v>
      </c>
      <c r="O522" s="68">
        <v>1508000</v>
      </c>
      <c r="P522" s="68">
        <v>1508000</v>
      </c>
      <c r="Q522" s="98">
        <f t="shared" si="222"/>
        <v>1</v>
      </c>
    </row>
    <row r="523" spans="1:17" ht="12.75" hidden="1" customHeight="1" x14ac:dyDescent="0.2">
      <c r="A523" s="104" t="s">
        <v>63</v>
      </c>
      <c r="B523" s="69" t="s">
        <v>135</v>
      </c>
      <c r="C523" s="69" t="s">
        <v>145</v>
      </c>
      <c r="D523" s="69" t="s">
        <v>141</v>
      </c>
      <c r="E523" s="69" t="s">
        <v>209</v>
      </c>
      <c r="F523" s="69" t="s">
        <v>227</v>
      </c>
      <c r="G523" s="67">
        <f t="shared" ref="G523:M523" si="241">G524</f>
        <v>0</v>
      </c>
      <c r="H523" s="67">
        <f t="shared" si="241"/>
        <v>0</v>
      </c>
      <c r="I523" s="67">
        <f t="shared" si="241"/>
        <v>0</v>
      </c>
      <c r="J523" s="67">
        <f t="shared" si="241"/>
        <v>0</v>
      </c>
      <c r="K523" s="67">
        <f t="shared" si="241"/>
        <v>0</v>
      </c>
      <c r="L523" s="67">
        <f t="shared" si="241"/>
        <v>0</v>
      </c>
      <c r="M523" s="67">
        <f t="shared" si="241"/>
        <v>0</v>
      </c>
      <c r="N523" s="67">
        <f t="shared" si="231"/>
        <v>0</v>
      </c>
      <c r="O523" s="67">
        <f>O524</f>
        <v>0</v>
      </c>
      <c r="P523" s="67">
        <f>P524</f>
        <v>0</v>
      </c>
      <c r="Q523" s="98" t="str">
        <f t="shared" si="222"/>
        <v xml:space="preserve"> </v>
      </c>
    </row>
    <row r="524" spans="1:17" s="102" customFormat="1" ht="12.75" hidden="1" customHeight="1" x14ac:dyDescent="0.2">
      <c r="A524" s="105" t="s">
        <v>64</v>
      </c>
      <c r="B524" s="70" t="s">
        <v>135</v>
      </c>
      <c r="C524" s="70" t="s">
        <v>145</v>
      </c>
      <c r="D524" s="70" t="s">
        <v>141</v>
      </c>
      <c r="E524" s="70" t="s">
        <v>209</v>
      </c>
      <c r="F524" s="70" t="s">
        <v>229</v>
      </c>
      <c r="G524" s="68">
        <v>0</v>
      </c>
      <c r="H524" s="68"/>
      <c r="I524" s="68"/>
      <c r="J524" s="68"/>
      <c r="K524" s="68"/>
      <c r="L524" s="68"/>
      <c r="M524" s="68"/>
      <c r="N524" s="78">
        <f t="shared" si="231"/>
        <v>0</v>
      </c>
      <c r="O524" s="68">
        <v>0</v>
      </c>
      <c r="P524" s="68">
        <f>O524</f>
        <v>0</v>
      </c>
      <c r="Q524" s="98" t="str">
        <f t="shared" si="222"/>
        <v xml:space="preserve"> </v>
      </c>
    </row>
    <row r="525" spans="1:17" ht="38.25" customHeight="1" x14ac:dyDescent="0.2">
      <c r="A525" s="104" t="s">
        <v>590</v>
      </c>
      <c r="B525" s="69" t="s">
        <v>135</v>
      </c>
      <c r="C525" s="69" t="s">
        <v>145</v>
      </c>
      <c r="D525" s="69" t="s">
        <v>141</v>
      </c>
      <c r="E525" s="69" t="s">
        <v>589</v>
      </c>
      <c r="F525" s="69"/>
      <c r="G525" s="67">
        <f t="shared" ref="G525:M526" si="242">G526</f>
        <v>45000</v>
      </c>
      <c r="H525" s="67">
        <f t="shared" si="242"/>
        <v>0</v>
      </c>
      <c r="I525" s="67">
        <f t="shared" si="242"/>
        <v>0</v>
      </c>
      <c r="J525" s="67">
        <f t="shared" si="242"/>
        <v>0</v>
      </c>
      <c r="K525" s="67">
        <f t="shared" si="242"/>
        <v>0</v>
      </c>
      <c r="L525" s="67">
        <f t="shared" si="242"/>
        <v>0</v>
      </c>
      <c r="M525" s="67">
        <f t="shared" si="242"/>
        <v>0</v>
      </c>
      <c r="N525" s="67">
        <f t="shared" si="231"/>
        <v>45000</v>
      </c>
      <c r="O525" s="67">
        <f>O526</f>
        <v>0</v>
      </c>
      <c r="P525" s="67">
        <f>P526</f>
        <v>0</v>
      </c>
      <c r="Q525" s="98">
        <f t="shared" si="222"/>
        <v>1</v>
      </c>
    </row>
    <row r="526" spans="1:17" ht="16.5" customHeight="1" x14ac:dyDescent="0.2">
      <c r="A526" s="64" t="s">
        <v>456</v>
      </c>
      <c r="B526" s="69" t="s">
        <v>135</v>
      </c>
      <c r="C526" s="69" t="s">
        <v>145</v>
      </c>
      <c r="D526" s="69" t="s">
        <v>141</v>
      </c>
      <c r="E526" s="69" t="s">
        <v>589</v>
      </c>
      <c r="F526" s="69" t="s">
        <v>224</v>
      </c>
      <c r="G526" s="67">
        <f t="shared" si="242"/>
        <v>45000</v>
      </c>
      <c r="H526" s="67">
        <f t="shared" si="242"/>
        <v>0</v>
      </c>
      <c r="I526" s="67">
        <f t="shared" si="242"/>
        <v>0</v>
      </c>
      <c r="J526" s="67">
        <f t="shared" si="242"/>
        <v>0</v>
      </c>
      <c r="K526" s="67">
        <f t="shared" si="242"/>
        <v>0</v>
      </c>
      <c r="L526" s="67">
        <f t="shared" si="242"/>
        <v>0</v>
      </c>
      <c r="M526" s="67">
        <f t="shared" si="242"/>
        <v>0</v>
      </c>
      <c r="N526" s="67">
        <f t="shared" si="231"/>
        <v>45000</v>
      </c>
      <c r="O526" s="67">
        <f>O527</f>
        <v>0</v>
      </c>
      <c r="P526" s="67">
        <f>P527</f>
        <v>0</v>
      </c>
      <c r="Q526" s="98">
        <f t="shared" si="222"/>
        <v>1</v>
      </c>
    </row>
    <row r="527" spans="1:17" s="102" customFormat="1" ht="12.75" customHeight="1" x14ac:dyDescent="0.2">
      <c r="A527" s="95" t="s">
        <v>457</v>
      </c>
      <c r="B527" s="70" t="s">
        <v>135</v>
      </c>
      <c r="C527" s="70" t="s">
        <v>145</v>
      </c>
      <c r="D527" s="70" t="s">
        <v>141</v>
      </c>
      <c r="E527" s="70" t="s">
        <v>589</v>
      </c>
      <c r="F527" s="70" t="s">
        <v>225</v>
      </c>
      <c r="G527" s="68">
        <f>75000-30000</f>
        <v>45000</v>
      </c>
      <c r="H527" s="68"/>
      <c r="I527" s="68"/>
      <c r="J527" s="68"/>
      <c r="K527" s="68"/>
      <c r="L527" s="68"/>
      <c r="M527" s="68"/>
      <c r="N527" s="68">
        <f t="shared" si="231"/>
        <v>45000</v>
      </c>
      <c r="O527" s="68">
        <v>0</v>
      </c>
      <c r="P527" s="68">
        <f>O527</f>
        <v>0</v>
      </c>
      <c r="Q527" s="98">
        <f t="shared" si="222"/>
        <v>1</v>
      </c>
    </row>
    <row r="528" spans="1:17" ht="55.5" hidden="1" customHeight="1" x14ac:dyDescent="0.2">
      <c r="A528" s="104" t="s">
        <v>601</v>
      </c>
      <c r="B528" s="69" t="s">
        <v>135</v>
      </c>
      <c r="C528" s="69" t="s">
        <v>145</v>
      </c>
      <c r="D528" s="69" t="s">
        <v>141</v>
      </c>
      <c r="E528" s="69" t="s">
        <v>600</v>
      </c>
      <c r="F528" s="69"/>
      <c r="G528" s="67">
        <f t="shared" ref="G528:M529" si="243">G529</f>
        <v>0</v>
      </c>
      <c r="H528" s="67">
        <f t="shared" si="243"/>
        <v>0</v>
      </c>
      <c r="I528" s="67">
        <f>I529</f>
        <v>0</v>
      </c>
      <c r="J528" s="67">
        <f t="shared" si="243"/>
        <v>0</v>
      </c>
      <c r="K528" s="67">
        <f t="shared" si="243"/>
        <v>0</v>
      </c>
      <c r="L528" s="67">
        <f t="shared" si="243"/>
        <v>0</v>
      </c>
      <c r="M528" s="67">
        <f t="shared" si="243"/>
        <v>0</v>
      </c>
      <c r="N528" s="67">
        <f t="shared" si="231"/>
        <v>0</v>
      </c>
      <c r="O528" s="67">
        <f>O529</f>
        <v>0</v>
      </c>
      <c r="P528" s="67">
        <f>P529</f>
        <v>0</v>
      </c>
      <c r="Q528" s="98" t="str">
        <f t="shared" si="222"/>
        <v xml:space="preserve"> </v>
      </c>
    </row>
    <row r="529" spans="1:17" hidden="1" x14ac:dyDescent="0.2">
      <c r="A529" s="64" t="s">
        <v>456</v>
      </c>
      <c r="B529" s="69" t="s">
        <v>135</v>
      </c>
      <c r="C529" s="69" t="s">
        <v>145</v>
      </c>
      <c r="D529" s="69" t="s">
        <v>141</v>
      </c>
      <c r="E529" s="69" t="s">
        <v>600</v>
      </c>
      <c r="F529" s="69" t="s">
        <v>224</v>
      </c>
      <c r="G529" s="67">
        <f t="shared" si="243"/>
        <v>0</v>
      </c>
      <c r="H529" s="67">
        <f t="shared" si="243"/>
        <v>0</v>
      </c>
      <c r="I529" s="67">
        <f t="shared" si="243"/>
        <v>0</v>
      </c>
      <c r="J529" s="67">
        <f t="shared" si="243"/>
        <v>0</v>
      </c>
      <c r="K529" s="67">
        <f t="shared" si="243"/>
        <v>0</v>
      </c>
      <c r="L529" s="67">
        <f t="shared" si="243"/>
        <v>0</v>
      </c>
      <c r="M529" s="67">
        <f t="shared" si="243"/>
        <v>0</v>
      </c>
      <c r="N529" s="67">
        <f t="shared" si="231"/>
        <v>0</v>
      </c>
      <c r="O529" s="67">
        <f>O530</f>
        <v>0</v>
      </c>
      <c r="P529" s="67">
        <f>P530</f>
        <v>0</v>
      </c>
      <c r="Q529" s="98" t="str">
        <f t="shared" si="222"/>
        <v xml:space="preserve"> </v>
      </c>
    </row>
    <row r="530" spans="1:17" s="102" customFormat="1" ht="27.75" hidden="1" customHeight="1" x14ac:dyDescent="0.2">
      <c r="A530" s="95" t="s">
        <v>457</v>
      </c>
      <c r="B530" s="70" t="s">
        <v>135</v>
      </c>
      <c r="C530" s="70" t="s">
        <v>145</v>
      </c>
      <c r="D530" s="70" t="s">
        <v>141</v>
      </c>
      <c r="E530" s="70" t="s">
        <v>600</v>
      </c>
      <c r="F530" s="70" t="s">
        <v>225</v>
      </c>
      <c r="G530" s="68">
        <v>0</v>
      </c>
      <c r="H530" s="68"/>
      <c r="I530" s="68">
        <v>0</v>
      </c>
      <c r="J530" s="68"/>
      <c r="K530" s="68"/>
      <c r="L530" s="68"/>
      <c r="M530" s="68"/>
      <c r="N530" s="78">
        <f t="shared" si="231"/>
        <v>0</v>
      </c>
      <c r="O530" s="68">
        <v>0</v>
      </c>
      <c r="P530" s="68">
        <f>O530</f>
        <v>0</v>
      </c>
      <c r="Q530" s="98" t="str">
        <f t="shared" si="222"/>
        <v xml:space="preserve"> </v>
      </c>
    </row>
    <row r="531" spans="1:17" ht="36" hidden="1" customHeight="1" x14ac:dyDescent="0.2">
      <c r="A531" s="104" t="s">
        <v>515</v>
      </c>
      <c r="B531" s="69" t="s">
        <v>135</v>
      </c>
      <c r="C531" s="69" t="s">
        <v>145</v>
      </c>
      <c r="D531" s="69" t="s">
        <v>141</v>
      </c>
      <c r="E531" s="69" t="s">
        <v>516</v>
      </c>
      <c r="F531" s="69"/>
      <c r="G531" s="67">
        <f t="shared" ref="G531:M532" si="244">G532</f>
        <v>0</v>
      </c>
      <c r="H531" s="67">
        <f t="shared" si="244"/>
        <v>0</v>
      </c>
      <c r="I531" s="67">
        <f t="shared" si="244"/>
        <v>0</v>
      </c>
      <c r="J531" s="67">
        <f t="shared" si="244"/>
        <v>0</v>
      </c>
      <c r="K531" s="67">
        <f t="shared" si="244"/>
        <v>0</v>
      </c>
      <c r="L531" s="67">
        <f t="shared" si="244"/>
        <v>0</v>
      </c>
      <c r="M531" s="67">
        <f t="shared" si="244"/>
        <v>0</v>
      </c>
      <c r="N531" s="67">
        <f t="shared" si="231"/>
        <v>0</v>
      </c>
      <c r="O531" s="67">
        <f>O532</f>
        <v>0</v>
      </c>
      <c r="P531" s="67">
        <f>P532</f>
        <v>0</v>
      </c>
      <c r="Q531" s="98" t="str">
        <f t="shared" ref="Q531:Q594" si="245">IF(SUM(N531:P531)&gt;0,1," ")</f>
        <v xml:space="preserve"> </v>
      </c>
    </row>
    <row r="532" spans="1:17" ht="25.5" hidden="1" customHeight="1" x14ac:dyDescent="0.2">
      <c r="A532" s="104" t="s">
        <v>74</v>
      </c>
      <c r="B532" s="69" t="s">
        <v>135</v>
      </c>
      <c r="C532" s="69" t="s">
        <v>145</v>
      </c>
      <c r="D532" s="69" t="s">
        <v>141</v>
      </c>
      <c r="E532" s="69" t="s">
        <v>516</v>
      </c>
      <c r="F532" s="69" t="s">
        <v>237</v>
      </c>
      <c r="G532" s="67">
        <f t="shared" si="244"/>
        <v>0</v>
      </c>
      <c r="H532" s="67">
        <f t="shared" si="244"/>
        <v>0</v>
      </c>
      <c r="I532" s="67">
        <f t="shared" si="244"/>
        <v>0</v>
      </c>
      <c r="J532" s="67">
        <f t="shared" si="244"/>
        <v>0</v>
      </c>
      <c r="K532" s="67">
        <f t="shared" si="244"/>
        <v>0</v>
      </c>
      <c r="L532" s="67">
        <f t="shared" si="244"/>
        <v>0</v>
      </c>
      <c r="M532" s="67">
        <f t="shared" si="244"/>
        <v>0</v>
      </c>
      <c r="N532" s="67">
        <f t="shared" si="231"/>
        <v>0</v>
      </c>
      <c r="O532" s="67">
        <f>O533</f>
        <v>0</v>
      </c>
      <c r="P532" s="67">
        <f>P533</f>
        <v>0</v>
      </c>
      <c r="Q532" s="98" t="str">
        <f t="shared" si="245"/>
        <v xml:space="preserve"> </v>
      </c>
    </row>
    <row r="533" spans="1:17" s="102" customFormat="1" ht="12.75" hidden="1" customHeight="1" x14ac:dyDescent="0.2">
      <c r="A533" s="105" t="s">
        <v>75</v>
      </c>
      <c r="B533" s="70" t="s">
        <v>135</v>
      </c>
      <c r="C533" s="70" t="s">
        <v>145</v>
      </c>
      <c r="D533" s="70" t="s">
        <v>141</v>
      </c>
      <c r="E533" s="70" t="s">
        <v>516</v>
      </c>
      <c r="F533" s="70" t="s">
        <v>238</v>
      </c>
      <c r="G533" s="68">
        <v>0</v>
      </c>
      <c r="H533" s="68"/>
      <c r="I533" s="68">
        <v>0</v>
      </c>
      <c r="J533" s="68"/>
      <c r="K533" s="68"/>
      <c r="L533" s="68"/>
      <c r="M533" s="68"/>
      <c r="N533" s="68">
        <f t="shared" si="231"/>
        <v>0</v>
      </c>
      <c r="O533" s="68">
        <v>0</v>
      </c>
      <c r="P533" s="68">
        <f>O533</f>
        <v>0</v>
      </c>
      <c r="Q533" s="98" t="str">
        <f t="shared" si="245"/>
        <v xml:space="preserve"> </v>
      </c>
    </row>
    <row r="534" spans="1:17" ht="12.75" customHeight="1" x14ac:dyDescent="0.2">
      <c r="A534" s="93" t="s">
        <v>76</v>
      </c>
      <c r="B534" s="94" t="s">
        <v>135</v>
      </c>
      <c r="C534" s="94" t="s">
        <v>148</v>
      </c>
      <c r="D534" s="94"/>
      <c r="E534" s="94"/>
      <c r="F534" s="94"/>
      <c r="G534" s="66">
        <f t="shared" ref="G534:M534" si="246">G535</f>
        <v>442680</v>
      </c>
      <c r="H534" s="66">
        <f t="shared" si="246"/>
        <v>0</v>
      </c>
      <c r="I534" s="66">
        <f t="shared" si="246"/>
        <v>0</v>
      </c>
      <c r="J534" s="66">
        <f t="shared" si="246"/>
        <v>0</v>
      </c>
      <c r="K534" s="66">
        <f t="shared" si="246"/>
        <v>0</v>
      </c>
      <c r="L534" s="66">
        <f t="shared" si="246"/>
        <v>0</v>
      </c>
      <c r="M534" s="66">
        <f t="shared" si="246"/>
        <v>0</v>
      </c>
      <c r="N534" s="66">
        <f t="shared" si="231"/>
        <v>442680</v>
      </c>
      <c r="O534" s="66">
        <f>O535</f>
        <v>442680</v>
      </c>
      <c r="P534" s="66">
        <f>P535</f>
        <v>442680</v>
      </c>
      <c r="Q534" s="98">
        <f t="shared" si="245"/>
        <v>1</v>
      </c>
    </row>
    <row r="535" spans="1:17" ht="12.75" customHeight="1" x14ac:dyDescent="0.2">
      <c r="A535" s="93" t="s">
        <v>38</v>
      </c>
      <c r="B535" s="94" t="s">
        <v>135</v>
      </c>
      <c r="C535" s="94" t="s">
        <v>148</v>
      </c>
      <c r="D535" s="94" t="s">
        <v>138</v>
      </c>
      <c r="E535" s="94"/>
      <c r="F535" s="94"/>
      <c r="G535" s="66">
        <f>G541+G536</f>
        <v>442680</v>
      </c>
      <c r="H535" s="66">
        <f t="shared" ref="H535:M535" si="247">H541</f>
        <v>0</v>
      </c>
      <c r="I535" s="66">
        <f t="shared" si="247"/>
        <v>0</v>
      </c>
      <c r="J535" s="66">
        <f t="shared" si="247"/>
        <v>0</v>
      </c>
      <c r="K535" s="66">
        <f t="shared" si="247"/>
        <v>0</v>
      </c>
      <c r="L535" s="66">
        <f t="shared" si="247"/>
        <v>0</v>
      </c>
      <c r="M535" s="66">
        <f t="shared" si="247"/>
        <v>0</v>
      </c>
      <c r="N535" s="66">
        <f t="shared" si="231"/>
        <v>442680</v>
      </c>
      <c r="O535" s="66">
        <f>O541+O536</f>
        <v>442680</v>
      </c>
      <c r="P535" s="66">
        <f>P541+P536</f>
        <v>442680</v>
      </c>
      <c r="Q535" s="98">
        <f t="shared" si="245"/>
        <v>1</v>
      </c>
    </row>
    <row r="536" spans="1:17" ht="12.75" hidden="1" customHeight="1" x14ac:dyDescent="0.2">
      <c r="A536" s="93" t="s">
        <v>122</v>
      </c>
      <c r="B536" s="94" t="s">
        <v>135</v>
      </c>
      <c r="C536" s="94" t="s">
        <v>148</v>
      </c>
      <c r="D536" s="94" t="s">
        <v>138</v>
      </c>
      <c r="E536" s="94" t="s">
        <v>201</v>
      </c>
      <c r="F536" s="94"/>
      <c r="G536" s="66">
        <f>G537</f>
        <v>0</v>
      </c>
      <c r="H536" s="66">
        <f t="shared" ref="H536:M536" si="248">H538</f>
        <v>0</v>
      </c>
      <c r="I536" s="66">
        <f t="shared" si="248"/>
        <v>0</v>
      </c>
      <c r="J536" s="66">
        <f t="shared" si="248"/>
        <v>0</v>
      </c>
      <c r="K536" s="66">
        <f t="shared" si="248"/>
        <v>0</v>
      </c>
      <c r="L536" s="66">
        <f t="shared" si="248"/>
        <v>0</v>
      </c>
      <c r="M536" s="66">
        <f t="shared" si="248"/>
        <v>0</v>
      </c>
      <c r="N536" s="66">
        <f t="shared" si="231"/>
        <v>0</v>
      </c>
      <c r="O536" s="66">
        <f t="shared" ref="O536:P539" si="249">O537</f>
        <v>0</v>
      </c>
      <c r="P536" s="66">
        <f t="shared" si="249"/>
        <v>0</v>
      </c>
      <c r="Q536" s="98" t="str">
        <f t="shared" si="245"/>
        <v xml:space="preserve"> </v>
      </c>
    </row>
    <row r="537" spans="1:17" ht="12.75" hidden="1" customHeight="1" x14ac:dyDescent="0.2">
      <c r="A537" s="93" t="s">
        <v>131</v>
      </c>
      <c r="B537" s="94" t="s">
        <v>135</v>
      </c>
      <c r="C537" s="94" t="s">
        <v>148</v>
      </c>
      <c r="D537" s="94" t="s">
        <v>138</v>
      </c>
      <c r="E537" s="94" t="s">
        <v>202</v>
      </c>
      <c r="F537" s="94"/>
      <c r="G537" s="66">
        <f>G538</f>
        <v>0</v>
      </c>
      <c r="H537" s="66"/>
      <c r="I537" s="66"/>
      <c r="J537" s="66"/>
      <c r="K537" s="66"/>
      <c r="L537" s="66"/>
      <c r="M537" s="66"/>
      <c r="N537" s="66">
        <f>N538</f>
        <v>0</v>
      </c>
      <c r="O537" s="66">
        <f t="shared" si="249"/>
        <v>0</v>
      </c>
      <c r="P537" s="66">
        <f t="shared" si="249"/>
        <v>0</v>
      </c>
      <c r="Q537" s="98" t="str">
        <f t="shared" si="245"/>
        <v xml:space="preserve"> </v>
      </c>
    </row>
    <row r="538" spans="1:17" ht="25.5" hidden="1" customHeight="1" x14ac:dyDescent="0.2">
      <c r="A538" s="104" t="s">
        <v>351</v>
      </c>
      <c r="B538" s="69" t="s">
        <v>135</v>
      </c>
      <c r="C538" s="69" t="s">
        <v>148</v>
      </c>
      <c r="D538" s="69" t="s">
        <v>138</v>
      </c>
      <c r="E538" s="69" t="s">
        <v>349</v>
      </c>
      <c r="F538" s="69"/>
      <c r="G538" s="67">
        <f t="shared" ref="G538:M539" si="250">G539</f>
        <v>0</v>
      </c>
      <c r="H538" s="67">
        <f t="shared" si="250"/>
        <v>0</v>
      </c>
      <c r="I538" s="67">
        <f t="shared" si="250"/>
        <v>0</v>
      </c>
      <c r="J538" s="67">
        <f t="shared" si="250"/>
        <v>0</v>
      </c>
      <c r="K538" s="67">
        <f t="shared" si="250"/>
        <v>0</v>
      </c>
      <c r="L538" s="67">
        <f t="shared" si="250"/>
        <v>0</v>
      </c>
      <c r="M538" s="67">
        <f t="shared" si="250"/>
        <v>0</v>
      </c>
      <c r="N538" s="67">
        <f t="shared" ref="N538:N544" si="251">G538+H538+I538+J538+K538+L538+M538</f>
        <v>0</v>
      </c>
      <c r="O538" s="67">
        <f t="shared" si="249"/>
        <v>0</v>
      </c>
      <c r="P538" s="67">
        <f t="shared" si="249"/>
        <v>0</v>
      </c>
      <c r="Q538" s="98" t="str">
        <f t="shared" si="245"/>
        <v xml:space="preserve"> </v>
      </c>
    </row>
    <row r="539" spans="1:17" ht="12.75" hidden="1" customHeight="1" x14ac:dyDescent="0.2">
      <c r="A539" s="64" t="s">
        <v>456</v>
      </c>
      <c r="B539" s="69" t="s">
        <v>135</v>
      </c>
      <c r="C539" s="69" t="s">
        <v>148</v>
      </c>
      <c r="D539" s="69" t="s">
        <v>138</v>
      </c>
      <c r="E539" s="69" t="s">
        <v>349</v>
      </c>
      <c r="F539" s="69" t="s">
        <v>224</v>
      </c>
      <c r="G539" s="67">
        <f t="shared" si="250"/>
        <v>0</v>
      </c>
      <c r="H539" s="67">
        <f t="shared" si="250"/>
        <v>0</v>
      </c>
      <c r="I539" s="67">
        <f t="shared" si="250"/>
        <v>0</v>
      </c>
      <c r="J539" s="67">
        <f t="shared" si="250"/>
        <v>0</v>
      </c>
      <c r="K539" s="67">
        <f t="shared" si="250"/>
        <v>0</v>
      </c>
      <c r="L539" s="67">
        <f t="shared" si="250"/>
        <v>0</v>
      </c>
      <c r="M539" s="67">
        <f t="shared" si="250"/>
        <v>0</v>
      </c>
      <c r="N539" s="67">
        <f t="shared" si="251"/>
        <v>0</v>
      </c>
      <c r="O539" s="67">
        <f t="shared" si="249"/>
        <v>0</v>
      </c>
      <c r="P539" s="67">
        <f t="shared" si="249"/>
        <v>0</v>
      </c>
      <c r="Q539" s="98" t="str">
        <f t="shared" si="245"/>
        <v xml:space="preserve"> </v>
      </c>
    </row>
    <row r="540" spans="1:17" s="102" customFormat="1" ht="25.5" hidden="1" customHeight="1" x14ac:dyDescent="0.2">
      <c r="A540" s="95" t="s">
        <v>457</v>
      </c>
      <c r="B540" s="70" t="s">
        <v>135</v>
      </c>
      <c r="C540" s="70" t="s">
        <v>148</v>
      </c>
      <c r="D540" s="70" t="s">
        <v>138</v>
      </c>
      <c r="E540" s="70" t="s">
        <v>349</v>
      </c>
      <c r="F540" s="70" t="s">
        <v>225</v>
      </c>
      <c r="G540" s="68"/>
      <c r="H540" s="68"/>
      <c r="I540" s="68"/>
      <c r="J540" s="68"/>
      <c r="K540" s="68"/>
      <c r="L540" s="68"/>
      <c r="M540" s="68"/>
      <c r="N540" s="78">
        <f t="shared" si="251"/>
        <v>0</v>
      </c>
      <c r="O540" s="68">
        <v>0</v>
      </c>
      <c r="P540" s="68">
        <f>O540</f>
        <v>0</v>
      </c>
      <c r="Q540" s="98" t="str">
        <f t="shared" si="245"/>
        <v xml:space="preserve"> </v>
      </c>
    </row>
    <row r="541" spans="1:17" ht="25.5" customHeight="1" x14ac:dyDescent="0.2">
      <c r="A541" s="93" t="s">
        <v>123</v>
      </c>
      <c r="B541" s="94" t="s">
        <v>135</v>
      </c>
      <c r="C541" s="94" t="s">
        <v>148</v>
      </c>
      <c r="D541" s="94" t="s">
        <v>138</v>
      </c>
      <c r="E541" s="94" t="s">
        <v>210</v>
      </c>
      <c r="F541" s="94"/>
      <c r="G541" s="66">
        <f t="shared" ref="G541:M543" si="252">G542</f>
        <v>442680</v>
      </c>
      <c r="H541" s="66">
        <f t="shared" si="252"/>
        <v>0</v>
      </c>
      <c r="I541" s="66">
        <f t="shared" si="252"/>
        <v>0</v>
      </c>
      <c r="J541" s="66">
        <f t="shared" si="252"/>
        <v>0</v>
      </c>
      <c r="K541" s="66">
        <f t="shared" si="252"/>
        <v>0</v>
      </c>
      <c r="L541" s="66">
        <f t="shared" si="252"/>
        <v>0</v>
      </c>
      <c r="M541" s="66">
        <f t="shared" si="252"/>
        <v>0</v>
      </c>
      <c r="N541" s="66">
        <f t="shared" si="251"/>
        <v>442680</v>
      </c>
      <c r="O541" s="66">
        <f t="shared" ref="O541:P543" si="253">O542</f>
        <v>442680</v>
      </c>
      <c r="P541" s="66">
        <f t="shared" si="253"/>
        <v>442680</v>
      </c>
      <c r="Q541" s="98">
        <f t="shared" si="245"/>
        <v>1</v>
      </c>
    </row>
    <row r="542" spans="1:17" ht="12.75" customHeight="1" x14ac:dyDescent="0.2">
      <c r="A542" s="64" t="s">
        <v>39</v>
      </c>
      <c r="B542" s="69" t="s">
        <v>135</v>
      </c>
      <c r="C542" s="69" t="s">
        <v>148</v>
      </c>
      <c r="D542" s="69" t="s">
        <v>138</v>
      </c>
      <c r="E542" s="69" t="s">
        <v>211</v>
      </c>
      <c r="F542" s="69"/>
      <c r="G542" s="67">
        <f t="shared" si="252"/>
        <v>442680</v>
      </c>
      <c r="H542" s="67">
        <f t="shared" si="252"/>
        <v>0</v>
      </c>
      <c r="I542" s="67">
        <f t="shared" si="252"/>
        <v>0</v>
      </c>
      <c r="J542" s="67">
        <f t="shared" si="252"/>
        <v>0</v>
      </c>
      <c r="K542" s="67">
        <f t="shared" si="252"/>
        <v>0</v>
      </c>
      <c r="L542" s="67">
        <f t="shared" si="252"/>
        <v>0</v>
      </c>
      <c r="M542" s="67">
        <f t="shared" si="252"/>
        <v>0</v>
      </c>
      <c r="N542" s="67">
        <f t="shared" si="251"/>
        <v>442680</v>
      </c>
      <c r="O542" s="67">
        <f t="shared" si="253"/>
        <v>442680</v>
      </c>
      <c r="P542" s="67">
        <f t="shared" si="253"/>
        <v>442680</v>
      </c>
      <c r="Q542" s="98">
        <f t="shared" si="245"/>
        <v>1</v>
      </c>
    </row>
    <row r="543" spans="1:17" ht="12.75" customHeight="1" x14ac:dyDescent="0.2">
      <c r="A543" s="64" t="s">
        <v>456</v>
      </c>
      <c r="B543" s="69" t="s">
        <v>135</v>
      </c>
      <c r="C543" s="69" t="s">
        <v>148</v>
      </c>
      <c r="D543" s="69" t="s">
        <v>138</v>
      </c>
      <c r="E543" s="69" t="s">
        <v>211</v>
      </c>
      <c r="F543" s="69" t="s">
        <v>224</v>
      </c>
      <c r="G543" s="67">
        <f t="shared" si="252"/>
        <v>442680</v>
      </c>
      <c r="H543" s="67">
        <f t="shared" si="252"/>
        <v>0</v>
      </c>
      <c r="I543" s="67">
        <f t="shared" si="252"/>
        <v>0</v>
      </c>
      <c r="J543" s="67">
        <f t="shared" si="252"/>
        <v>0</v>
      </c>
      <c r="K543" s="67">
        <f t="shared" si="252"/>
        <v>0</v>
      </c>
      <c r="L543" s="67">
        <f t="shared" si="252"/>
        <v>0</v>
      </c>
      <c r="M543" s="67">
        <f t="shared" si="252"/>
        <v>0</v>
      </c>
      <c r="N543" s="67">
        <f t="shared" si="251"/>
        <v>442680</v>
      </c>
      <c r="O543" s="67">
        <f t="shared" si="253"/>
        <v>442680</v>
      </c>
      <c r="P543" s="67">
        <f t="shared" si="253"/>
        <v>442680</v>
      </c>
      <c r="Q543" s="98">
        <f t="shared" si="245"/>
        <v>1</v>
      </c>
    </row>
    <row r="544" spans="1:17" s="102" customFormat="1" ht="13.5" customHeight="1" x14ac:dyDescent="0.2">
      <c r="A544" s="95" t="s">
        <v>457</v>
      </c>
      <c r="B544" s="70" t="s">
        <v>135</v>
      </c>
      <c r="C544" s="70" t="s">
        <v>148</v>
      </c>
      <c r="D544" s="70" t="s">
        <v>138</v>
      </c>
      <c r="E544" s="70" t="s">
        <v>211</v>
      </c>
      <c r="F544" s="70" t="s">
        <v>225</v>
      </c>
      <c r="G544" s="68">
        <v>442680</v>
      </c>
      <c r="H544" s="68"/>
      <c r="I544" s="68"/>
      <c r="J544" s="68">
        <v>0</v>
      </c>
      <c r="K544" s="68"/>
      <c r="L544" s="68"/>
      <c r="M544" s="68"/>
      <c r="N544" s="68">
        <f t="shared" si="251"/>
        <v>442680</v>
      </c>
      <c r="O544" s="68">
        <f>G544</f>
        <v>442680</v>
      </c>
      <c r="P544" s="68">
        <f>O544</f>
        <v>442680</v>
      </c>
      <c r="Q544" s="98">
        <f t="shared" si="245"/>
        <v>1</v>
      </c>
    </row>
    <row r="545" spans="1:19" s="195" customFormat="1" ht="27.75" customHeight="1" x14ac:dyDescent="0.25">
      <c r="A545" s="196" t="s">
        <v>40</v>
      </c>
      <c r="B545" s="193" t="s">
        <v>136</v>
      </c>
      <c r="C545" s="193"/>
      <c r="D545" s="193"/>
      <c r="E545" s="193"/>
      <c r="F545" s="193"/>
      <c r="G545" s="194">
        <f>G546+G572</f>
        <v>29183575.239999998</v>
      </c>
      <c r="H545" s="66">
        <f t="shared" ref="H545:P545" si="254">H546+H572</f>
        <v>0</v>
      </c>
      <c r="I545" s="66">
        <f t="shared" si="254"/>
        <v>0</v>
      </c>
      <c r="J545" s="66">
        <f t="shared" si="254"/>
        <v>0</v>
      </c>
      <c r="K545" s="66">
        <f>K546+K572</f>
        <v>0</v>
      </c>
      <c r="L545" s="66">
        <f t="shared" si="254"/>
        <v>0</v>
      </c>
      <c r="M545" s="66">
        <f t="shared" si="254"/>
        <v>0</v>
      </c>
      <c r="N545" s="194">
        <f t="shared" si="254"/>
        <v>29183575.239999998</v>
      </c>
      <c r="O545" s="194">
        <f t="shared" si="254"/>
        <v>0</v>
      </c>
      <c r="P545" s="194">
        <f t="shared" si="254"/>
        <v>0</v>
      </c>
      <c r="Q545" s="98">
        <f t="shared" si="245"/>
        <v>1</v>
      </c>
      <c r="R545" s="195">
        <v>27671293.949999999</v>
      </c>
      <c r="S545" s="219">
        <f>R545-G545</f>
        <v>-1512281.29</v>
      </c>
    </row>
    <row r="546" spans="1:19" ht="12.75" customHeight="1" x14ac:dyDescent="0.2">
      <c r="A546" s="106" t="s">
        <v>72</v>
      </c>
      <c r="B546" s="94" t="s">
        <v>136</v>
      </c>
      <c r="C546" s="94" t="s">
        <v>144</v>
      </c>
      <c r="D546" s="94"/>
      <c r="E546" s="94"/>
      <c r="F546" s="94"/>
      <c r="G546" s="66">
        <f>G547+G566</f>
        <v>29183575.239999998</v>
      </c>
      <c r="H546" s="66">
        <f t="shared" ref="H546:P546" si="255">H547+H566</f>
        <v>0</v>
      </c>
      <c r="I546" s="66">
        <f t="shared" si="255"/>
        <v>0</v>
      </c>
      <c r="J546" s="66">
        <f t="shared" si="255"/>
        <v>0</v>
      </c>
      <c r="K546" s="66">
        <f t="shared" si="255"/>
        <v>0</v>
      </c>
      <c r="L546" s="66">
        <f t="shared" si="255"/>
        <v>0</v>
      </c>
      <c r="M546" s="66">
        <f t="shared" si="255"/>
        <v>0</v>
      </c>
      <c r="N546" s="66">
        <f t="shared" si="255"/>
        <v>29183575.239999998</v>
      </c>
      <c r="O546" s="66">
        <f t="shared" si="255"/>
        <v>0</v>
      </c>
      <c r="P546" s="66">
        <f t="shared" si="255"/>
        <v>0</v>
      </c>
      <c r="Q546" s="98">
        <f t="shared" si="245"/>
        <v>1</v>
      </c>
    </row>
    <row r="547" spans="1:19" ht="12.75" customHeight="1" x14ac:dyDescent="0.2">
      <c r="A547" s="106" t="s">
        <v>41</v>
      </c>
      <c r="B547" s="94" t="s">
        <v>136</v>
      </c>
      <c r="C547" s="94" t="s">
        <v>144</v>
      </c>
      <c r="D547" s="94" t="s">
        <v>140</v>
      </c>
      <c r="E547" s="94"/>
      <c r="F547" s="94"/>
      <c r="G547" s="66">
        <f>G548</f>
        <v>29173575.239999998</v>
      </c>
      <c r="H547" s="66">
        <f t="shared" ref="H547:P547" si="256">H548</f>
        <v>0</v>
      </c>
      <c r="I547" s="66">
        <f t="shared" si="256"/>
        <v>0</v>
      </c>
      <c r="J547" s="66">
        <f t="shared" si="256"/>
        <v>0</v>
      </c>
      <c r="K547" s="66">
        <f t="shared" si="256"/>
        <v>0</v>
      </c>
      <c r="L547" s="66">
        <f t="shared" si="256"/>
        <v>0</v>
      </c>
      <c r="M547" s="66">
        <f t="shared" si="256"/>
        <v>0</v>
      </c>
      <c r="N547" s="66">
        <f t="shared" si="256"/>
        <v>29173575.239999998</v>
      </c>
      <c r="O547" s="66">
        <f t="shared" si="256"/>
        <v>0</v>
      </c>
      <c r="P547" s="66">
        <f t="shared" si="256"/>
        <v>0</v>
      </c>
      <c r="Q547" s="98">
        <f t="shared" si="245"/>
        <v>1</v>
      </c>
    </row>
    <row r="548" spans="1:19" ht="12.75" customHeight="1" x14ac:dyDescent="0.2">
      <c r="A548" s="106" t="s">
        <v>122</v>
      </c>
      <c r="B548" s="94" t="s">
        <v>136</v>
      </c>
      <c r="C548" s="94" t="s">
        <v>144</v>
      </c>
      <c r="D548" s="94" t="s">
        <v>140</v>
      </c>
      <c r="E548" s="94" t="s">
        <v>201</v>
      </c>
      <c r="F548" s="94"/>
      <c r="G548" s="66">
        <f>G549</f>
        <v>29173575.239999998</v>
      </c>
      <c r="H548" s="66">
        <f t="shared" ref="H548:P548" si="257">H549</f>
        <v>0</v>
      </c>
      <c r="I548" s="66">
        <f t="shared" si="257"/>
        <v>0</v>
      </c>
      <c r="J548" s="66">
        <f t="shared" si="257"/>
        <v>0</v>
      </c>
      <c r="K548" s="66">
        <f t="shared" si="257"/>
        <v>0</v>
      </c>
      <c r="L548" s="66">
        <f t="shared" si="257"/>
        <v>0</v>
      </c>
      <c r="M548" s="66">
        <f t="shared" si="257"/>
        <v>0</v>
      </c>
      <c r="N548" s="66">
        <f t="shared" si="257"/>
        <v>29173575.239999998</v>
      </c>
      <c r="O548" s="66">
        <f t="shared" si="257"/>
        <v>0</v>
      </c>
      <c r="P548" s="66">
        <f t="shared" si="257"/>
        <v>0</v>
      </c>
      <c r="Q548" s="98">
        <f t="shared" si="245"/>
        <v>1</v>
      </c>
    </row>
    <row r="549" spans="1:19" ht="12.75" customHeight="1" x14ac:dyDescent="0.2">
      <c r="A549" s="106" t="s">
        <v>132</v>
      </c>
      <c r="B549" s="94" t="s">
        <v>136</v>
      </c>
      <c r="C549" s="94" t="s">
        <v>144</v>
      </c>
      <c r="D549" s="94" t="s">
        <v>140</v>
      </c>
      <c r="E549" s="94" t="s">
        <v>212</v>
      </c>
      <c r="F549" s="94"/>
      <c r="G549" s="66">
        <f t="shared" ref="G549:M549" si="258">G550+G560+G563+G557</f>
        <v>29173575.239999998</v>
      </c>
      <c r="H549" s="66">
        <f t="shared" si="258"/>
        <v>0</v>
      </c>
      <c r="I549" s="66">
        <f t="shared" si="258"/>
        <v>0</v>
      </c>
      <c r="J549" s="66">
        <f t="shared" si="258"/>
        <v>0</v>
      </c>
      <c r="K549" s="66">
        <f t="shared" si="258"/>
        <v>0</v>
      </c>
      <c r="L549" s="66">
        <f t="shared" si="258"/>
        <v>0</v>
      </c>
      <c r="M549" s="66">
        <f t="shared" si="258"/>
        <v>0</v>
      </c>
      <c r="N549" s="66">
        <f t="shared" ref="N549:N565" si="259">G549+H549+I549+J549+K549+L549+M549</f>
        <v>29173575.239999998</v>
      </c>
      <c r="O549" s="66">
        <f>O550+O560+O563+O557</f>
        <v>0</v>
      </c>
      <c r="P549" s="66">
        <f>P550+P560+P563+P557</f>
        <v>0</v>
      </c>
      <c r="Q549" s="98">
        <f t="shared" si="245"/>
        <v>1</v>
      </c>
    </row>
    <row r="550" spans="1:19" ht="38.25" customHeight="1" x14ac:dyDescent="0.2">
      <c r="A550" s="104" t="s">
        <v>42</v>
      </c>
      <c r="B550" s="69" t="s">
        <v>136</v>
      </c>
      <c r="C550" s="69" t="s">
        <v>144</v>
      </c>
      <c r="D550" s="69" t="s">
        <v>140</v>
      </c>
      <c r="E550" s="69" t="s">
        <v>213</v>
      </c>
      <c r="F550" s="69"/>
      <c r="G550" s="67">
        <f>G551+G553+G555</f>
        <v>29173575.239999998</v>
      </c>
      <c r="H550" s="67">
        <f>H551+H553</f>
        <v>0</v>
      </c>
      <c r="I550" s="67">
        <f>I551+I553</f>
        <v>0</v>
      </c>
      <c r="J550" s="67">
        <f>J551+J553</f>
        <v>0</v>
      </c>
      <c r="K550" s="67">
        <f>K551+K553+K555</f>
        <v>0</v>
      </c>
      <c r="L550" s="67">
        <f>L551+L553</f>
        <v>0</v>
      </c>
      <c r="M550" s="67">
        <f>M551+M553</f>
        <v>0</v>
      </c>
      <c r="N550" s="67">
        <f t="shared" si="259"/>
        <v>29173575.239999998</v>
      </c>
      <c r="O550" s="67">
        <f>O551+O553</f>
        <v>0</v>
      </c>
      <c r="P550" s="67">
        <f>P551+P553</f>
        <v>0</v>
      </c>
      <c r="Q550" s="98">
        <f t="shared" si="245"/>
        <v>1</v>
      </c>
    </row>
    <row r="551" spans="1:19" ht="38.25" customHeight="1" x14ac:dyDescent="0.2">
      <c r="A551" s="104" t="s">
        <v>58</v>
      </c>
      <c r="B551" s="69" t="s">
        <v>136</v>
      </c>
      <c r="C551" s="69" t="s">
        <v>144</v>
      </c>
      <c r="D551" s="69" t="s">
        <v>140</v>
      </c>
      <c r="E551" s="69" t="s">
        <v>213</v>
      </c>
      <c r="F551" s="69" t="s">
        <v>221</v>
      </c>
      <c r="G551" s="67">
        <f t="shared" ref="G551:M551" si="260">G552</f>
        <v>19864699.93</v>
      </c>
      <c r="H551" s="67">
        <f t="shared" si="260"/>
        <v>0</v>
      </c>
      <c r="I551" s="67">
        <f t="shared" si="260"/>
        <v>0</v>
      </c>
      <c r="J551" s="67">
        <f t="shared" si="260"/>
        <v>0</v>
      </c>
      <c r="K551" s="67">
        <f t="shared" si="260"/>
        <v>0</v>
      </c>
      <c r="L551" s="67">
        <f t="shared" si="260"/>
        <v>0</v>
      </c>
      <c r="M551" s="67">
        <f t="shared" si="260"/>
        <v>0</v>
      </c>
      <c r="N551" s="67">
        <f t="shared" si="259"/>
        <v>19864699.93</v>
      </c>
      <c r="O551" s="67">
        <f>O552</f>
        <v>0</v>
      </c>
      <c r="P551" s="67">
        <f>P552</f>
        <v>0</v>
      </c>
      <c r="Q551" s="98">
        <f t="shared" si="245"/>
        <v>1</v>
      </c>
    </row>
    <row r="552" spans="1:19" s="102" customFormat="1" ht="12.75" customHeight="1" x14ac:dyDescent="0.2">
      <c r="A552" s="105" t="s">
        <v>65</v>
      </c>
      <c r="B552" s="70" t="s">
        <v>136</v>
      </c>
      <c r="C552" s="70" t="s">
        <v>144</v>
      </c>
      <c r="D552" s="70" t="s">
        <v>140</v>
      </c>
      <c r="E552" s="70" t="s">
        <v>213</v>
      </c>
      <c r="F552" s="70" t="s">
        <v>223</v>
      </c>
      <c r="G552" s="68">
        <v>19864699.93</v>
      </c>
      <c r="H552" s="68"/>
      <c r="I552" s="68">
        <v>0</v>
      </c>
      <c r="J552" s="68">
        <v>0</v>
      </c>
      <c r="K552" s="68"/>
      <c r="L552" s="68"/>
      <c r="M552" s="68"/>
      <c r="N552" s="68">
        <f t="shared" si="259"/>
        <v>19864699.93</v>
      </c>
      <c r="O552" s="68">
        <v>0</v>
      </c>
      <c r="P552" s="68">
        <f>O552</f>
        <v>0</v>
      </c>
      <c r="Q552" s="98">
        <f t="shared" si="245"/>
        <v>1</v>
      </c>
    </row>
    <row r="553" spans="1:19" ht="12.75" customHeight="1" x14ac:dyDescent="0.2">
      <c r="A553" s="64" t="s">
        <v>456</v>
      </c>
      <c r="B553" s="69" t="s">
        <v>136</v>
      </c>
      <c r="C553" s="69" t="s">
        <v>144</v>
      </c>
      <c r="D553" s="69" t="s">
        <v>140</v>
      </c>
      <c r="E553" s="69" t="s">
        <v>213</v>
      </c>
      <c r="F553" s="69" t="s">
        <v>224</v>
      </c>
      <c r="G553" s="67">
        <f t="shared" ref="G553:M555" si="261">G554</f>
        <v>9308875.3100000005</v>
      </c>
      <c r="H553" s="67">
        <f t="shared" si="261"/>
        <v>0</v>
      </c>
      <c r="I553" s="67">
        <f t="shared" si="261"/>
        <v>0</v>
      </c>
      <c r="J553" s="67">
        <f t="shared" si="261"/>
        <v>0</v>
      </c>
      <c r="K553" s="67">
        <f t="shared" si="261"/>
        <v>0</v>
      </c>
      <c r="L553" s="67">
        <f t="shared" si="261"/>
        <v>0</v>
      </c>
      <c r="M553" s="67">
        <f t="shared" si="261"/>
        <v>0</v>
      </c>
      <c r="N553" s="67">
        <f t="shared" si="259"/>
        <v>9308875.3100000005</v>
      </c>
      <c r="O553" s="67">
        <f t="shared" ref="O553:P555" si="262">O554</f>
        <v>0</v>
      </c>
      <c r="P553" s="67">
        <f t="shared" si="262"/>
        <v>0</v>
      </c>
      <c r="Q553" s="98">
        <f t="shared" si="245"/>
        <v>1</v>
      </c>
    </row>
    <row r="554" spans="1:19" s="102" customFormat="1" ht="15.75" customHeight="1" x14ac:dyDescent="0.2">
      <c r="A554" s="95" t="s">
        <v>457</v>
      </c>
      <c r="B554" s="70" t="s">
        <v>136</v>
      </c>
      <c r="C554" s="70" t="s">
        <v>144</v>
      </c>
      <c r="D554" s="70" t="s">
        <v>140</v>
      </c>
      <c r="E554" s="70" t="s">
        <v>213</v>
      </c>
      <c r="F554" s="70" t="s">
        <v>225</v>
      </c>
      <c r="G554" s="68">
        <v>9308875.3100000005</v>
      </c>
      <c r="H554" s="68"/>
      <c r="I554" s="68">
        <v>0</v>
      </c>
      <c r="J554" s="68">
        <v>0</v>
      </c>
      <c r="K554" s="68">
        <v>0</v>
      </c>
      <c r="L554" s="68"/>
      <c r="M554" s="68"/>
      <c r="N554" s="68">
        <f t="shared" si="259"/>
        <v>9308875.3100000005</v>
      </c>
      <c r="O554" s="68">
        <v>0</v>
      </c>
      <c r="P554" s="68">
        <f>O554</f>
        <v>0</v>
      </c>
      <c r="Q554" s="98">
        <f t="shared" si="245"/>
        <v>1</v>
      </c>
    </row>
    <row r="555" spans="1:19" ht="25.5" hidden="1" customHeight="1" x14ac:dyDescent="0.2">
      <c r="A555" s="64" t="s">
        <v>63</v>
      </c>
      <c r="B555" s="69" t="s">
        <v>136</v>
      </c>
      <c r="C555" s="69" t="s">
        <v>144</v>
      </c>
      <c r="D555" s="69" t="s">
        <v>140</v>
      </c>
      <c r="E555" s="69" t="s">
        <v>213</v>
      </c>
      <c r="F555" s="69" t="s">
        <v>227</v>
      </c>
      <c r="G555" s="67">
        <f t="shared" si="261"/>
        <v>0</v>
      </c>
      <c r="H555" s="67">
        <f t="shared" si="261"/>
        <v>0</v>
      </c>
      <c r="I555" s="67">
        <f t="shared" si="261"/>
        <v>0</v>
      </c>
      <c r="J555" s="67">
        <f t="shared" si="261"/>
        <v>0</v>
      </c>
      <c r="K555" s="67">
        <f t="shared" si="261"/>
        <v>0</v>
      </c>
      <c r="L555" s="67">
        <f t="shared" si="261"/>
        <v>0</v>
      </c>
      <c r="M555" s="67">
        <f t="shared" si="261"/>
        <v>0</v>
      </c>
      <c r="N555" s="67">
        <f t="shared" si="259"/>
        <v>0</v>
      </c>
      <c r="O555" s="67">
        <f t="shared" si="262"/>
        <v>0</v>
      </c>
      <c r="P555" s="67">
        <f t="shared" si="262"/>
        <v>0</v>
      </c>
      <c r="Q555" s="98" t="str">
        <f t="shared" si="245"/>
        <v xml:space="preserve"> </v>
      </c>
    </row>
    <row r="556" spans="1:19" s="102" customFormat="1" ht="16.5" hidden="1" customHeight="1" x14ac:dyDescent="0.2">
      <c r="A556" s="95" t="s">
        <v>64</v>
      </c>
      <c r="B556" s="70" t="s">
        <v>136</v>
      </c>
      <c r="C556" s="70" t="s">
        <v>144</v>
      </c>
      <c r="D556" s="70" t="s">
        <v>140</v>
      </c>
      <c r="E556" s="70" t="s">
        <v>213</v>
      </c>
      <c r="F556" s="70" t="s">
        <v>229</v>
      </c>
      <c r="G556" s="68">
        <v>0</v>
      </c>
      <c r="H556" s="68"/>
      <c r="I556" s="68"/>
      <c r="J556" s="68"/>
      <c r="K556" s="68">
        <v>0</v>
      </c>
      <c r="L556" s="68"/>
      <c r="M556" s="68"/>
      <c r="N556" s="68">
        <f t="shared" si="259"/>
        <v>0</v>
      </c>
      <c r="O556" s="68">
        <v>0</v>
      </c>
      <c r="P556" s="68">
        <f>O556</f>
        <v>0</v>
      </c>
      <c r="Q556" s="98" t="str">
        <f t="shared" si="245"/>
        <v xml:space="preserve"> </v>
      </c>
    </row>
    <row r="557" spans="1:19" ht="24" hidden="1" customHeight="1" x14ac:dyDescent="0.2">
      <c r="A557" s="103" t="s">
        <v>434</v>
      </c>
      <c r="B557" s="69" t="s">
        <v>136</v>
      </c>
      <c r="C557" s="69" t="s">
        <v>144</v>
      </c>
      <c r="D557" s="69" t="s">
        <v>140</v>
      </c>
      <c r="E557" s="69" t="s">
        <v>435</v>
      </c>
      <c r="F557" s="69"/>
      <c r="G557" s="67">
        <f t="shared" ref="G557:M558" si="263">G558</f>
        <v>0</v>
      </c>
      <c r="H557" s="67">
        <f t="shared" si="263"/>
        <v>0</v>
      </c>
      <c r="I557" s="67">
        <f t="shared" si="263"/>
        <v>0</v>
      </c>
      <c r="J557" s="67">
        <f t="shared" si="263"/>
        <v>0</v>
      </c>
      <c r="K557" s="67">
        <f t="shared" si="263"/>
        <v>0</v>
      </c>
      <c r="L557" s="67">
        <f t="shared" si="263"/>
        <v>0</v>
      </c>
      <c r="M557" s="67">
        <f t="shared" si="263"/>
        <v>0</v>
      </c>
      <c r="N557" s="67">
        <f t="shared" si="259"/>
        <v>0</v>
      </c>
      <c r="O557" s="67">
        <f>O558</f>
        <v>0</v>
      </c>
      <c r="P557" s="67">
        <f>P558</f>
        <v>0</v>
      </c>
      <c r="Q557" s="98" t="str">
        <f t="shared" si="245"/>
        <v xml:space="preserve"> </v>
      </c>
    </row>
    <row r="558" spans="1:19" ht="25.5" hidden="1" customHeight="1" x14ac:dyDescent="0.2">
      <c r="A558" s="64" t="s">
        <v>456</v>
      </c>
      <c r="B558" s="69" t="s">
        <v>136</v>
      </c>
      <c r="C558" s="69" t="s">
        <v>144</v>
      </c>
      <c r="D558" s="69" t="s">
        <v>140</v>
      </c>
      <c r="E558" s="69" t="s">
        <v>435</v>
      </c>
      <c r="F558" s="69" t="s">
        <v>224</v>
      </c>
      <c r="G558" s="67">
        <f t="shared" si="263"/>
        <v>0</v>
      </c>
      <c r="H558" s="67">
        <f t="shared" si="263"/>
        <v>0</v>
      </c>
      <c r="I558" s="67">
        <f t="shared" si="263"/>
        <v>0</v>
      </c>
      <c r="J558" s="67">
        <f t="shared" si="263"/>
        <v>0</v>
      </c>
      <c r="K558" s="67">
        <f t="shared" si="263"/>
        <v>0</v>
      </c>
      <c r="L558" s="67">
        <f t="shared" si="263"/>
        <v>0</v>
      </c>
      <c r="M558" s="67">
        <f t="shared" si="263"/>
        <v>0</v>
      </c>
      <c r="N558" s="67">
        <f t="shared" si="259"/>
        <v>0</v>
      </c>
      <c r="O558" s="67">
        <f>O559</f>
        <v>0</v>
      </c>
      <c r="P558" s="67">
        <f>P559</f>
        <v>0</v>
      </c>
      <c r="Q558" s="98" t="str">
        <f t="shared" si="245"/>
        <v xml:space="preserve"> </v>
      </c>
    </row>
    <row r="559" spans="1:19" s="102" customFormat="1" ht="23.25" hidden="1" customHeight="1" x14ac:dyDescent="0.2">
      <c r="A559" s="95" t="s">
        <v>457</v>
      </c>
      <c r="B559" s="70" t="s">
        <v>136</v>
      </c>
      <c r="C559" s="70" t="s">
        <v>144</v>
      </c>
      <c r="D559" s="70" t="s">
        <v>140</v>
      </c>
      <c r="E559" s="70" t="s">
        <v>435</v>
      </c>
      <c r="F559" s="70" t="s">
        <v>225</v>
      </c>
      <c r="G559" s="68">
        <v>0</v>
      </c>
      <c r="H559" s="68"/>
      <c r="I559" s="68"/>
      <c r="J559" s="68"/>
      <c r="K559" s="68"/>
      <c r="L559" s="68"/>
      <c r="M559" s="68"/>
      <c r="N559" s="78">
        <f t="shared" si="259"/>
        <v>0</v>
      </c>
      <c r="O559" s="68">
        <v>0</v>
      </c>
      <c r="P559" s="68">
        <f>O559</f>
        <v>0</v>
      </c>
      <c r="Q559" s="98" t="str">
        <f t="shared" si="245"/>
        <v xml:space="preserve"> </v>
      </c>
    </row>
    <row r="560" spans="1:19" ht="51" hidden="1" x14ac:dyDescent="0.2">
      <c r="A560" s="104" t="s">
        <v>544</v>
      </c>
      <c r="B560" s="69" t="s">
        <v>136</v>
      </c>
      <c r="C560" s="69" t="s">
        <v>144</v>
      </c>
      <c r="D560" s="69" t="s">
        <v>140</v>
      </c>
      <c r="E560" s="69" t="s">
        <v>541</v>
      </c>
      <c r="F560" s="69"/>
      <c r="G560" s="67">
        <f t="shared" ref="G560:M561" si="264">G561</f>
        <v>0</v>
      </c>
      <c r="H560" s="67">
        <f t="shared" si="264"/>
        <v>0</v>
      </c>
      <c r="I560" s="67">
        <f t="shared" si="264"/>
        <v>0</v>
      </c>
      <c r="J560" s="67">
        <f t="shared" si="264"/>
        <v>0</v>
      </c>
      <c r="K560" s="67">
        <f t="shared" si="264"/>
        <v>0</v>
      </c>
      <c r="L560" s="67">
        <f t="shared" si="264"/>
        <v>0</v>
      </c>
      <c r="M560" s="67">
        <f t="shared" si="264"/>
        <v>0</v>
      </c>
      <c r="N560" s="67">
        <f t="shared" si="259"/>
        <v>0</v>
      </c>
      <c r="O560" s="67">
        <f>O561</f>
        <v>0</v>
      </c>
      <c r="P560" s="67">
        <f>P561</f>
        <v>0</v>
      </c>
      <c r="Q560" s="98" t="str">
        <f t="shared" si="245"/>
        <v xml:space="preserve"> </v>
      </c>
    </row>
    <row r="561" spans="1:17" ht="38.25" hidden="1" x14ac:dyDescent="0.2">
      <c r="A561" s="104" t="s">
        <v>58</v>
      </c>
      <c r="B561" s="69" t="s">
        <v>136</v>
      </c>
      <c r="C561" s="69" t="s">
        <v>144</v>
      </c>
      <c r="D561" s="69" t="s">
        <v>140</v>
      </c>
      <c r="E561" s="69" t="s">
        <v>541</v>
      </c>
      <c r="F561" s="69" t="s">
        <v>221</v>
      </c>
      <c r="G561" s="67">
        <f t="shared" si="264"/>
        <v>0</v>
      </c>
      <c r="H561" s="67">
        <f t="shared" si="264"/>
        <v>0</v>
      </c>
      <c r="I561" s="67">
        <f t="shared" si="264"/>
        <v>0</v>
      </c>
      <c r="J561" s="67">
        <f t="shared" si="264"/>
        <v>0</v>
      </c>
      <c r="K561" s="67">
        <f t="shared" si="264"/>
        <v>0</v>
      </c>
      <c r="L561" s="67">
        <f t="shared" si="264"/>
        <v>0</v>
      </c>
      <c r="M561" s="67">
        <f t="shared" si="264"/>
        <v>0</v>
      </c>
      <c r="N561" s="67">
        <f t="shared" si="259"/>
        <v>0</v>
      </c>
      <c r="O561" s="67">
        <f>O562</f>
        <v>0</v>
      </c>
      <c r="P561" s="67">
        <f>P562</f>
        <v>0</v>
      </c>
      <c r="Q561" s="98" t="str">
        <f t="shared" si="245"/>
        <v xml:space="preserve"> </v>
      </c>
    </row>
    <row r="562" spans="1:17" s="102" customFormat="1" ht="16.5" hidden="1" customHeight="1" x14ac:dyDescent="0.2">
      <c r="A562" s="105" t="s">
        <v>65</v>
      </c>
      <c r="B562" s="70" t="s">
        <v>136</v>
      </c>
      <c r="C562" s="70" t="s">
        <v>144</v>
      </c>
      <c r="D562" s="70" t="s">
        <v>140</v>
      </c>
      <c r="E562" s="70" t="s">
        <v>541</v>
      </c>
      <c r="F562" s="70" t="s">
        <v>223</v>
      </c>
      <c r="G562" s="68">
        <v>0</v>
      </c>
      <c r="H562" s="68"/>
      <c r="I562" s="68">
        <v>0</v>
      </c>
      <c r="J562" s="68">
        <v>0</v>
      </c>
      <c r="K562" s="68"/>
      <c r="L562" s="68"/>
      <c r="M562" s="68"/>
      <c r="N562" s="78">
        <f t="shared" si="259"/>
        <v>0</v>
      </c>
      <c r="O562" s="68">
        <v>0</v>
      </c>
      <c r="P562" s="68">
        <f>O562</f>
        <v>0</v>
      </c>
      <c r="Q562" s="98" t="str">
        <f t="shared" si="245"/>
        <v xml:space="preserve"> </v>
      </c>
    </row>
    <row r="563" spans="1:17" ht="39" hidden="1" customHeight="1" x14ac:dyDescent="0.2">
      <c r="A563" s="104" t="s">
        <v>515</v>
      </c>
      <c r="B563" s="69" t="s">
        <v>136</v>
      </c>
      <c r="C563" s="69" t="s">
        <v>144</v>
      </c>
      <c r="D563" s="69" t="s">
        <v>140</v>
      </c>
      <c r="E563" s="69" t="s">
        <v>514</v>
      </c>
      <c r="F563" s="69"/>
      <c r="G563" s="67">
        <f t="shared" ref="G563:M564" si="265">G564</f>
        <v>0</v>
      </c>
      <c r="H563" s="67">
        <f t="shared" si="265"/>
        <v>0</v>
      </c>
      <c r="I563" s="67">
        <f t="shared" si="265"/>
        <v>0</v>
      </c>
      <c r="J563" s="67">
        <f t="shared" si="265"/>
        <v>0</v>
      </c>
      <c r="K563" s="67">
        <f t="shared" si="265"/>
        <v>0</v>
      </c>
      <c r="L563" s="67">
        <f t="shared" si="265"/>
        <v>0</v>
      </c>
      <c r="M563" s="67">
        <f t="shared" si="265"/>
        <v>0</v>
      </c>
      <c r="N563" s="67">
        <f t="shared" si="259"/>
        <v>0</v>
      </c>
      <c r="O563" s="67">
        <f>O564</f>
        <v>0</v>
      </c>
      <c r="P563" s="67">
        <f>P564</f>
        <v>0</v>
      </c>
      <c r="Q563" s="98" t="str">
        <f t="shared" si="245"/>
        <v xml:space="preserve"> </v>
      </c>
    </row>
    <row r="564" spans="1:17" ht="13.5" hidden="1" customHeight="1" x14ac:dyDescent="0.2">
      <c r="A564" s="104" t="s">
        <v>58</v>
      </c>
      <c r="B564" s="69" t="s">
        <v>136</v>
      </c>
      <c r="C564" s="69" t="s">
        <v>144</v>
      </c>
      <c r="D564" s="69" t="s">
        <v>140</v>
      </c>
      <c r="E564" s="69" t="s">
        <v>514</v>
      </c>
      <c r="F564" s="69" t="s">
        <v>221</v>
      </c>
      <c r="G564" s="67">
        <f t="shared" si="265"/>
        <v>0</v>
      </c>
      <c r="H564" s="67">
        <f t="shared" si="265"/>
        <v>0</v>
      </c>
      <c r="I564" s="67">
        <f t="shared" si="265"/>
        <v>0</v>
      </c>
      <c r="J564" s="67">
        <f t="shared" si="265"/>
        <v>0</v>
      </c>
      <c r="K564" s="67">
        <f t="shared" si="265"/>
        <v>0</v>
      </c>
      <c r="L564" s="67">
        <f t="shared" si="265"/>
        <v>0</v>
      </c>
      <c r="M564" s="67">
        <f t="shared" si="265"/>
        <v>0</v>
      </c>
      <c r="N564" s="67">
        <f t="shared" si="259"/>
        <v>0</v>
      </c>
      <c r="O564" s="67">
        <f>O565</f>
        <v>0</v>
      </c>
      <c r="P564" s="67">
        <f>P565</f>
        <v>0</v>
      </c>
      <c r="Q564" s="98" t="str">
        <f t="shared" si="245"/>
        <v xml:space="preserve"> </v>
      </c>
    </row>
    <row r="565" spans="1:17" s="102" customFormat="1" ht="17.25" hidden="1" customHeight="1" x14ac:dyDescent="0.2">
      <c r="A565" s="105" t="s">
        <v>65</v>
      </c>
      <c r="B565" s="70" t="s">
        <v>136</v>
      </c>
      <c r="C565" s="70" t="s">
        <v>144</v>
      </c>
      <c r="D565" s="70" t="s">
        <v>140</v>
      </c>
      <c r="E565" s="70" t="s">
        <v>514</v>
      </c>
      <c r="F565" s="70" t="s">
        <v>223</v>
      </c>
      <c r="G565" s="68">
        <v>0</v>
      </c>
      <c r="H565" s="68">
        <v>0</v>
      </c>
      <c r="I565" s="68">
        <v>0</v>
      </c>
      <c r="J565" s="68"/>
      <c r="K565" s="68"/>
      <c r="L565" s="68"/>
      <c r="M565" s="68"/>
      <c r="N565" s="68">
        <f t="shared" si="259"/>
        <v>0</v>
      </c>
      <c r="O565" s="68">
        <v>0</v>
      </c>
      <c r="P565" s="68">
        <f>O565</f>
        <v>0</v>
      </c>
      <c r="Q565" s="98" t="str">
        <f t="shared" si="245"/>
        <v xml:space="preserve"> </v>
      </c>
    </row>
    <row r="566" spans="1:17" ht="12.75" customHeight="1" x14ac:dyDescent="0.2">
      <c r="A566" s="93" t="s">
        <v>462</v>
      </c>
      <c r="B566" s="94" t="s">
        <v>136</v>
      </c>
      <c r="C566" s="94" t="s">
        <v>144</v>
      </c>
      <c r="D566" s="94" t="s">
        <v>142</v>
      </c>
      <c r="E566" s="94"/>
      <c r="F566" s="94"/>
      <c r="G566" s="66">
        <f>G567</f>
        <v>10000</v>
      </c>
      <c r="H566" s="66">
        <f>H568</f>
        <v>0</v>
      </c>
      <c r="I566" s="66">
        <f t="shared" ref="I566:N566" si="266">I568</f>
        <v>0</v>
      </c>
      <c r="J566" s="66">
        <f t="shared" si="266"/>
        <v>0</v>
      </c>
      <c r="K566" s="66">
        <f t="shared" si="266"/>
        <v>0</v>
      </c>
      <c r="L566" s="66">
        <f t="shared" si="266"/>
        <v>0</v>
      </c>
      <c r="M566" s="66">
        <f t="shared" si="266"/>
        <v>0</v>
      </c>
      <c r="N566" s="66">
        <f t="shared" si="266"/>
        <v>10000</v>
      </c>
      <c r="O566" s="66">
        <f t="shared" ref="O566:P570" si="267">O567</f>
        <v>0</v>
      </c>
      <c r="P566" s="66">
        <f t="shared" si="267"/>
        <v>0</v>
      </c>
      <c r="Q566" s="98">
        <f t="shared" si="245"/>
        <v>1</v>
      </c>
    </row>
    <row r="567" spans="1:17" ht="12.75" customHeight="1" x14ac:dyDescent="0.2">
      <c r="A567" s="106" t="s">
        <v>122</v>
      </c>
      <c r="B567" s="94" t="s">
        <v>136</v>
      </c>
      <c r="C567" s="94" t="s">
        <v>144</v>
      </c>
      <c r="D567" s="94" t="s">
        <v>142</v>
      </c>
      <c r="E567" s="94" t="s">
        <v>201</v>
      </c>
      <c r="F567" s="94"/>
      <c r="G567" s="66">
        <f>G568</f>
        <v>10000</v>
      </c>
      <c r="H567" s="66">
        <f t="shared" ref="H567:N567" si="268">H568</f>
        <v>0</v>
      </c>
      <c r="I567" s="66">
        <f t="shared" si="268"/>
        <v>0</v>
      </c>
      <c r="J567" s="66">
        <f t="shared" si="268"/>
        <v>0</v>
      </c>
      <c r="K567" s="66">
        <f t="shared" si="268"/>
        <v>0</v>
      </c>
      <c r="L567" s="66">
        <f t="shared" si="268"/>
        <v>0</v>
      </c>
      <c r="M567" s="66">
        <f t="shared" si="268"/>
        <v>0</v>
      </c>
      <c r="N567" s="66">
        <f t="shared" si="268"/>
        <v>10000</v>
      </c>
      <c r="O567" s="66">
        <f t="shared" si="267"/>
        <v>0</v>
      </c>
      <c r="P567" s="66">
        <f t="shared" si="267"/>
        <v>0</v>
      </c>
      <c r="Q567" s="98">
        <f t="shared" si="245"/>
        <v>1</v>
      </c>
    </row>
    <row r="568" spans="1:17" ht="12.75" customHeight="1" x14ac:dyDescent="0.2">
      <c r="A568" s="106" t="s">
        <v>132</v>
      </c>
      <c r="B568" s="94" t="s">
        <v>136</v>
      </c>
      <c r="C568" s="94" t="s">
        <v>144</v>
      </c>
      <c r="D568" s="94" t="s">
        <v>142</v>
      </c>
      <c r="E568" s="94" t="s">
        <v>212</v>
      </c>
      <c r="F568" s="94"/>
      <c r="G568" s="66">
        <f>G569</f>
        <v>10000</v>
      </c>
      <c r="H568" s="66">
        <f t="shared" ref="H568:N568" si="269">H569</f>
        <v>0</v>
      </c>
      <c r="I568" s="66">
        <f t="shared" si="269"/>
        <v>0</v>
      </c>
      <c r="J568" s="66">
        <f t="shared" si="269"/>
        <v>0</v>
      </c>
      <c r="K568" s="66">
        <f t="shared" si="269"/>
        <v>0</v>
      </c>
      <c r="L568" s="66">
        <f t="shared" si="269"/>
        <v>0</v>
      </c>
      <c r="M568" s="66">
        <f t="shared" si="269"/>
        <v>0</v>
      </c>
      <c r="N568" s="66">
        <f t="shared" si="269"/>
        <v>10000</v>
      </c>
      <c r="O568" s="66">
        <f t="shared" si="267"/>
        <v>0</v>
      </c>
      <c r="P568" s="66">
        <f t="shared" si="267"/>
        <v>0</v>
      </c>
      <c r="Q568" s="98">
        <f t="shared" si="245"/>
        <v>1</v>
      </c>
    </row>
    <row r="569" spans="1:17" s="102" customFormat="1" ht="39" customHeight="1" x14ac:dyDescent="0.2">
      <c r="A569" s="104" t="s">
        <v>42</v>
      </c>
      <c r="B569" s="69" t="s">
        <v>136</v>
      </c>
      <c r="C569" s="69" t="s">
        <v>144</v>
      </c>
      <c r="D569" s="69" t="s">
        <v>142</v>
      </c>
      <c r="E569" s="69" t="s">
        <v>213</v>
      </c>
      <c r="F569" s="69"/>
      <c r="G569" s="67">
        <f>G570</f>
        <v>10000</v>
      </c>
      <c r="H569" s="67">
        <f t="shared" ref="H569:M570" si="270">H570</f>
        <v>0</v>
      </c>
      <c r="I569" s="67">
        <f t="shared" si="270"/>
        <v>0</v>
      </c>
      <c r="J569" s="67">
        <f t="shared" si="270"/>
        <v>0</v>
      </c>
      <c r="K569" s="67">
        <f t="shared" si="270"/>
        <v>0</v>
      </c>
      <c r="L569" s="67">
        <f t="shared" si="270"/>
        <v>0</v>
      </c>
      <c r="M569" s="67">
        <f t="shared" si="270"/>
        <v>0</v>
      </c>
      <c r="N569" s="67">
        <f>G569+H569+I569+J569+K569+L569+M569</f>
        <v>10000</v>
      </c>
      <c r="O569" s="67">
        <f t="shared" si="267"/>
        <v>0</v>
      </c>
      <c r="P569" s="67">
        <f t="shared" si="267"/>
        <v>0</v>
      </c>
      <c r="Q569" s="98">
        <f t="shared" si="245"/>
        <v>1</v>
      </c>
    </row>
    <row r="570" spans="1:17" ht="12.75" customHeight="1" x14ac:dyDescent="0.2">
      <c r="A570" s="64" t="s">
        <v>456</v>
      </c>
      <c r="B570" s="69" t="s">
        <v>136</v>
      </c>
      <c r="C570" s="69" t="s">
        <v>144</v>
      </c>
      <c r="D570" s="69" t="s">
        <v>142</v>
      </c>
      <c r="E570" s="69" t="s">
        <v>213</v>
      </c>
      <c r="F570" s="69" t="s">
        <v>224</v>
      </c>
      <c r="G570" s="67">
        <f>G571</f>
        <v>10000</v>
      </c>
      <c r="H570" s="67">
        <f t="shared" si="270"/>
        <v>0</v>
      </c>
      <c r="I570" s="67">
        <f t="shared" si="270"/>
        <v>0</v>
      </c>
      <c r="J570" s="67">
        <f t="shared" si="270"/>
        <v>0</v>
      </c>
      <c r="K570" s="67">
        <f t="shared" si="270"/>
        <v>0</v>
      </c>
      <c r="L570" s="67">
        <f t="shared" si="270"/>
        <v>0</v>
      </c>
      <c r="M570" s="67">
        <f t="shared" si="270"/>
        <v>0</v>
      </c>
      <c r="N570" s="67">
        <f>G570+H570+I570+J570+K570+L570+M570</f>
        <v>10000</v>
      </c>
      <c r="O570" s="67">
        <f t="shared" si="267"/>
        <v>0</v>
      </c>
      <c r="P570" s="67">
        <f t="shared" si="267"/>
        <v>0</v>
      </c>
      <c r="Q570" s="98">
        <f t="shared" si="245"/>
        <v>1</v>
      </c>
    </row>
    <row r="571" spans="1:17" s="102" customFormat="1" ht="15.75" customHeight="1" x14ac:dyDescent="0.2">
      <c r="A571" s="95" t="s">
        <v>457</v>
      </c>
      <c r="B571" s="70" t="s">
        <v>136</v>
      </c>
      <c r="C571" s="70" t="s">
        <v>144</v>
      </c>
      <c r="D571" s="70" t="s">
        <v>142</v>
      </c>
      <c r="E571" s="70" t="s">
        <v>213</v>
      </c>
      <c r="F571" s="70" t="s">
        <v>225</v>
      </c>
      <c r="G571" s="68">
        <v>10000</v>
      </c>
      <c r="H571" s="68"/>
      <c r="I571" s="68">
        <v>0</v>
      </c>
      <c r="J571" s="68"/>
      <c r="K571" s="68"/>
      <c r="L571" s="68"/>
      <c r="M571" s="68"/>
      <c r="N571" s="68">
        <f>G571+H571+I571+J571+K571+L571+M571</f>
        <v>10000</v>
      </c>
      <c r="O571" s="68">
        <v>0</v>
      </c>
      <c r="P571" s="68">
        <f>O571</f>
        <v>0</v>
      </c>
      <c r="Q571" s="98">
        <f t="shared" si="245"/>
        <v>1</v>
      </c>
    </row>
    <row r="572" spans="1:17" s="102" customFormat="1" ht="12.75" hidden="1" customHeight="1" x14ac:dyDescent="0.2">
      <c r="A572" s="93" t="s">
        <v>28</v>
      </c>
      <c r="B572" s="94" t="s">
        <v>136</v>
      </c>
      <c r="C572" s="94" t="s">
        <v>145</v>
      </c>
      <c r="D572" s="94" t="s">
        <v>138</v>
      </c>
      <c r="E572" s="70"/>
      <c r="F572" s="70"/>
      <c r="G572" s="66">
        <f>G574</f>
        <v>0</v>
      </c>
      <c r="H572" s="66">
        <f>H574</f>
        <v>0</v>
      </c>
      <c r="I572" s="66">
        <f>I574</f>
        <v>0</v>
      </c>
      <c r="J572" s="66">
        <f>J574</f>
        <v>0</v>
      </c>
      <c r="K572" s="66">
        <f t="shared" ref="K572:P572" si="271">K574</f>
        <v>0</v>
      </c>
      <c r="L572" s="66">
        <f>L574</f>
        <v>0</v>
      </c>
      <c r="M572" s="66">
        <f>M574</f>
        <v>0</v>
      </c>
      <c r="N572" s="66">
        <f t="shared" si="271"/>
        <v>0</v>
      </c>
      <c r="O572" s="66">
        <f t="shared" si="271"/>
        <v>0</v>
      </c>
      <c r="P572" s="66">
        <f t="shared" si="271"/>
        <v>0</v>
      </c>
      <c r="Q572" s="98" t="str">
        <f t="shared" si="245"/>
        <v xml:space="preserve"> </v>
      </c>
    </row>
    <row r="573" spans="1:17" ht="12.75" hidden="1" customHeight="1" x14ac:dyDescent="0.2">
      <c r="A573" s="106" t="s">
        <v>591</v>
      </c>
      <c r="B573" s="94" t="s">
        <v>136</v>
      </c>
      <c r="C573" s="94" t="s">
        <v>145</v>
      </c>
      <c r="D573" s="94" t="s">
        <v>138</v>
      </c>
      <c r="E573" s="94" t="s">
        <v>201</v>
      </c>
      <c r="F573" s="94"/>
      <c r="G573" s="66">
        <f>G574</f>
        <v>0</v>
      </c>
      <c r="H573" s="66">
        <f t="shared" ref="H573:P573" si="272">H574</f>
        <v>0</v>
      </c>
      <c r="I573" s="66">
        <f t="shared" si="272"/>
        <v>0</v>
      </c>
      <c r="J573" s="66">
        <f t="shared" si="272"/>
        <v>0</v>
      </c>
      <c r="K573" s="66">
        <f t="shared" si="272"/>
        <v>0</v>
      </c>
      <c r="L573" s="66">
        <f t="shared" si="272"/>
        <v>0</v>
      </c>
      <c r="M573" s="66">
        <f t="shared" si="272"/>
        <v>0</v>
      </c>
      <c r="N573" s="66">
        <f>N574</f>
        <v>0</v>
      </c>
      <c r="O573" s="66">
        <f t="shared" si="272"/>
        <v>0</v>
      </c>
      <c r="P573" s="66">
        <f t="shared" si="272"/>
        <v>0</v>
      </c>
      <c r="Q573" s="98" t="str">
        <f t="shared" si="245"/>
        <v xml:space="preserve"> </v>
      </c>
    </row>
    <row r="574" spans="1:17" ht="12.75" hidden="1" customHeight="1" x14ac:dyDescent="0.2">
      <c r="A574" s="93" t="s">
        <v>131</v>
      </c>
      <c r="B574" s="94" t="s">
        <v>136</v>
      </c>
      <c r="C574" s="94" t="s">
        <v>145</v>
      </c>
      <c r="D574" s="94" t="s">
        <v>138</v>
      </c>
      <c r="E574" s="94" t="s">
        <v>202</v>
      </c>
      <c r="F574" s="94"/>
      <c r="G574" s="66">
        <f>G575</f>
        <v>0</v>
      </c>
      <c r="H574" s="66">
        <f t="shared" ref="H574:P574" si="273">H575</f>
        <v>0</v>
      </c>
      <c r="I574" s="66">
        <f t="shared" si="273"/>
        <v>0</v>
      </c>
      <c r="J574" s="66">
        <f t="shared" si="273"/>
        <v>0</v>
      </c>
      <c r="K574" s="66">
        <f t="shared" si="273"/>
        <v>0</v>
      </c>
      <c r="L574" s="66">
        <f t="shared" si="273"/>
        <v>0</v>
      </c>
      <c r="M574" s="66">
        <f t="shared" si="273"/>
        <v>0</v>
      </c>
      <c r="N574" s="66">
        <f t="shared" si="273"/>
        <v>0</v>
      </c>
      <c r="O574" s="66">
        <f t="shared" si="273"/>
        <v>0</v>
      </c>
      <c r="P574" s="66">
        <f t="shared" si="273"/>
        <v>0</v>
      </c>
      <c r="Q574" s="98" t="str">
        <f t="shared" si="245"/>
        <v xml:space="preserve"> </v>
      </c>
    </row>
    <row r="575" spans="1:17" ht="25.5" hidden="1" customHeight="1" x14ac:dyDescent="0.2">
      <c r="A575" s="48" t="s">
        <v>367</v>
      </c>
      <c r="B575" s="50" t="s">
        <v>136</v>
      </c>
      <c r="C575" s="52" t="s">
        <v>145</v>
      </c>
      <c r="D575" s="52" t="s">
        <v>138</v>
      </c>
      <c r="E575" s="52" t="s">
        <v>330</v>
      </c>
      <c r="F575" s="3"/>
      <c r="G575" s="67">
        <f t="shared" ref="G575:M576" si="274">G576</f>
        <v>0</v>
      </c>
      <c r="H575" s="67">
        <f t="shared" si="274"/>
        <v>0</v>
      </c>
      <c r="I575" s="67">
        <f t="shared" si="274"/>
        <v>0</v>
      </c>
      <c r="J575" s="67">
        <f t="shared" si="274"/>
        <v>0</v>
      </c>
      <c r="K575" s="67">
        <f t="shared" si="274"/>
        <v>0</v>
      </c>
      <c r="L575" s="67">
        <f t="shared" si="274"/>
        <v>0</v>
      </c>
      <c r="M575" s="67">
        <f t="shared" si="274"/>
        <v>0</v>
      </c>
      <c r="N575" s="67">
        <f>G575+H575+I575+J575+K575+L575+M575</f>
        <v>0</v>
      </c>
      <c r="O575" s="67">
        <f>O576</f>
        <v>0</v>
      </c>
      <c r="P575" s="67">
        <f>P576</f>
        <v>0</v>
      </c>
      <c r="Q575" s="98" t="str">
        <f t="shared" si="245"/>
        <v xml:space="preserve"> </v>
      </c>
    </row>
    <row r="576" spans="1:17" ht="38.25" hidden="1" customHeight="1" x14ac:dyDescent="0.2">
      <c r="A576" s="104" t="s">
        <v>58</v>
      </c>
      <c r="B576" s="50" t="s">
        <v>136</v>
      </c>
      <c r="C576" s="52" t="s">
        <v>145</v>
      </c>
      <c r="D576" s="52" t="s">
        <v>138</v>
      </c>
      <c r="E576" s="52" t="s">
        <v>330</v>
      </c>
      <c r="F576" s="50" t="s">
        <v>221</v>
      </c>
      <c r="G576" s="67">
        <f t="shared" si="274"/>
        <v>0</v>
      </c>
      <c r="H576" s="67">
        <f t="shared" si="274"/>
        <v>0</v>
      </c>
      <c r="I576" s="67">
        <f t="shared" si="274"/>
        <v>0</v>
      </c>
      <c r="J576" s="67">
        <f t="shared" si="274"/>
        <v>0</v>
      </c>
      <c r="K576" s="67">
        <f t="shared" si="274"/>
        <v>0</v>
      </c>
      <c r="L576" s="67">
        <f t="shared" si="274"/>
        <v>0</v>
      </c>
      <c r="M576" s="67">
        <f t="shared" si="274"/>
        <v>0</v>
      </c>
      <c r="N576" s="67">
        <f>G576+H576+I576+J576+K576+L576+M576</f>
        <v>0</v>
      </c>
      <c r="O576" s="67">
        <f>O577</f>
        <v>0</v>
      </c>
      <c r="P576" s="67">
        <f>P577</f>
        <v>0</v>
      </c>
      <c r="Q576" s="98" t="str">
        <f t="shared" si="245"/>
        <v xml:space="preserve"> </v>
      </c>
    </row>
    <row r="577" spans="1:18" s="102" customFormat="1" ht="12.75" hidden="1" customHeight="1" x14ac:dyDescent="0.2">
      <c r="A577" s="105" t="s">
        <v>65</v>
      </c>
      <c r="B577" s="53" t="s">
        <v>136</v>
      </c>
      <c r="C577" s="55" t="s">
        <v>145</v>
      </c>
      <c r="D577" s="55" t="s">
        <v>138</v>
      </c>
      <c r="E577" s="55" t="s">
        <v>330</v>
      </c>
      <c r="F577" s="53" t="s">
        <v>223</v>
      </c>
      <c r="G577" s="68"/>
      <c r="H577" s="68"/>
      <c r="I577" s="68"/>
      <c r="J577" s="68"/>
      <c r="K577" s="68"/>
      <c r="L577" s="68"/>
      <c r="M577" s="68"/>
      <c r="N577" s="78">
        <f>G577+H577+I577+J577+K577+L577+M577</f>
        <v>0</v>
      </c>
      <c r="O577" s="68">
        <v>0</v>
      </c>
      <c r="P577" s="68">
        <f>O577</f>
        <v>0</v>
      </c>
      <c r="Q577" s="98" t="str">
        <f t="shared" si="245"/>
        <v xml:space="preserve"> </v>
      </c>
    </row>
    <row r="578" spans="1:18" s="195" customFormat="1" ht="31.5" customHeight="1" x14ac:dyDescent="0.25">
      <c r="A578" s="192" t="s">
        <v>43</v>
      </c>
      <c r="B578" s="193" t="s">
        <v>137</v>
      </c>
      <c r="C578" s="193"/>
      <c r="D578" s="193"/>
      <c r="E578" s="193"/>
      <c r="F578" s="193"/>
      <c r="G578" s="194">
        <f t="shared" ref="G578:O578" si="275">G579+G601+G613+G619</f>
        <v>9805974.5800000001</v>
      </c>
      <c r="H578" s="66">
        <f t="shared" si="275"/>
        <v>0</v>
      </c>
      <c r="I578" s="66">
        <f t="shared" si="275"/>
        <v>0</v>
      </c>
      <c r="J578" s="66">
        <f>J579+J601+J613+J619</f>
        <v>0</v>
      </c>
      <c r="K578" s="66">
        <f t="shared" si="275"/>
        <v>0</v>
      </c>
      <c r="L578" s="66">
        <f t="shared" si="275"/>
        <v>0</v>
      </c>
      <c r="M578" s="66">
        <f t="shared" si="275"/>
        <v>0</v>
      </c>
      <c r="N578" s="194">
        <f t="shared" si="275"/>
        <v>9805974.5800000001</v>
      </c>
      <c r="O578" s="194">
        <f t="shared" si="275"/>
        <v>18038142.579999998</v>
      </c>
      <c r="P578" s="194">
        <f>P579+P601+P613+P619</f>
        <v>30938142.579999998</v>
      </c>
      <c r="Q578" s="98">
        <f t="shared" si="245"/>
        <v>1</v>
      </c>
      <c r="R578" s="219">
        <f>N578-N601-N615-N592</f>
        <v>8938142.5800000001</v>
      </c>
    </row>
    <row r="579" spans="1:18" ht="12.75" customHeight="1" x14ac:dyDescent="0.2">
      <c r="A579" s="93" t="s">
        <v>56</v>
      </c>
      <c r="B579" s="94" t="s">
        <v>137</v>
      </c>
      <c r="C579" s="94" t="s">
        <v>138</v>
      </c>
      <c r="D579" s="94"/>
      <c r="E579" s="94"/>
      <c r="F579" s="94"/>
      <c r="G579" s="66">
        <f>G580</f>
        <v>9383992.5800000001</v>
      </c>
      <c r="H579" s="66">
        <f t="shared" ref="G579:M580" si="276">H580</f>
        <v>0</v>
      </c>
      <c r="I579" s="66">
        <f>I580</f>
        <v>0</v>
      </c>
      <c r="J579" s="66">
        <f>J580</f>
        <v>0</v>
      </c>
      <c r="K579" s="66">
        <f t="shared" si="276"/>
        <v>0</v>
      </c>
      <c r="L579" s="66">
        <f t="shared" si="276"/>
        <v>0</v>
      </c>
      <c r="M579" s="66">
        <f t="shared" si="276"/>
        <v>0</v>
      </c>
      <c r="N579" s="66">
        <f>G579+H579+I579+J579+K579+L579+M579</f>
        <v>9383992.5800000001</v>
      </c>
      <c r="O579" s="66">
        <f>O580</f>
        <v>13883992.58</v>
      </c>
      <c r="P579" s="66">
        <f>P580</f>
        <v>18883992.579999998</v>
      </c>
      <c r="Q579" s="98">
        <f t="shared" si="245"/>
        <v>1</v>
      </c>
    </row>
    <row r="580" spans="1:18" ht="12.75" customHeight="1" x14ac:dyDescent="0.2">
      <c r="A580" s="93" t="s">
        <v>10</v>
      </c>
      <c r="B580" s="94" t="s">
        <v>137</v>
      </c>
      <c r="C580" s="94" t="s">
        <v>138</v>
      </c>
      <c r="D580" s="94" t="s">
        <v>150</v>
      </c>
      <c r="E580" s="94"/>
      <c r="F580" s="94"/>
      <c r="G580" s="66">
        <f t="shared" si="276"/>
        <v>9383992.5800000001</v>
      </c>
      <c r="H580" s="66">
        <f t="shared" si="276"/>
        <v>0</v>
      </c>
      <c r="I580" s="66">
        <f>I581</f>
        <v>0</v>
      </c>
      <c r="J580" s="66">
        <f>J581</f>
        <v>0</v>
      </c>
      <c r="K580" s="66">
        <f t="shared" si="276"/>
        <v>0</v>
      </c>
      <c r="L580" s="66">
        <f t="shared" si="276"/>
        <v>0</v>
      </c>
      <c r="M580" s="66">
        <f t="shared" si="276"/>
        <v>0</v>
      </c>
      <c r="N580" s="66">
        <f>G580+H580+I580+J580+K580+L580+M580</f>
        <v>9383992.5800000001</v>
      </c>
      <c r="O580" s="66">
        <f>O581</f>
        <v>13883992.58</v>
      </c>
      <c r="P580" s="66">
        <f>P581</f>
        <v>18883992.579999998</v>
      </c>
      <c r="Q580" s="98">
        <f t="shared" si="245"/>
        <v>1</v>
      </c>
    </row>
    <row r="581" spans="1:18" ht="12.75" customHeight="1" x14ac:dyDescent="0.2">
      <c r="A581" s="93" t="s">
        <v>375</v>
      </c>
      <c r="B581" s="94" t="s">
        <v>137</v>
      </c>
      <c r="C581" s="94" t="s">
        <v>138</v>
      </c>
      <c r="D581" s="94" t="s">
        <v>150</v>
      </c>
      <c r="E581" s="94" t="s">
        <v>372</v>
      </c>
      <c r="F581" s="94"/>
      <c r="G581" s="66">
        <f>G582+G589+G592+G595+G605</f>
        <v>9383992.5800000001</v>
      </c>
      <c r="H581" s="66">
        <f>H582+H589+H592+H595+H605</f>
        <v>0</v>
      </c>
      <c r="I581" s="66">
        <f>I582+I589+I592+I595+I605+I598</f>
        <v>0</v>
      </c>
      <c r="J581" s="66">
        <f>J582+J589+J592+J595</f>
        <v>0</v>
      </c>
      <c r="K581" s="66">
        <f>K582+K589+K592+K595+K605</f>
        <v>0</v>
      </c>
      <c r="L581" s="66">
        <f>L582+L589+L592+L595+L605</f>
        <v>0</v>
      </c>
      <c r="M581" s="66">
        <f>M582+M589+M592+M595+M605</f>
        <v>0</v>
      </c>
      <c r="N581" s="66">
        <f>N582+N589+N592+N595+N605+N598</f>
        <v>9383992.5800000001</v>
      </c>
      <c r="O581" s="66">
        <f>O582+O589+O592+O595+O605</f>
        <v>13883992.58</v>
      </c>
      <c r="P581" s="66">
        <f>P582+P589+P592+P595+P605</f>
        <v>18883992.579999998</v>
      </c>
      <c r="Q581" s="98">
        <f t="shared" si="245"/>
        <v>1</v>
      </c>
      <c r="R581" s="100"/>
    </row>
    <row r="582" spans="1:18" ht="12.75" customHeight="1" x14ac:dyDescent="0.2">
      <c r="A582" s="64" t="s">
        <v>6</v>
      </c>
      <c r="B582" s="69" t="s">
        <v>137</v>
      </c>
      <c r="C582" s="69" t="s">
        <v>138</v>
      </c>
      <c r="D582" s="69" t="s">
        <v>150</v>
      </c>
      <c r="E582" s="69" t="s">
        <v>160</v>
      </c>
      <c r="F582" s="69"/>
      <c r="G582" s="67">
        <f t="shared" ref="G582:M582" si="277">G583+G585+G587</f>
        <v>7540133.2800000003</v>
      </c>
      <c r="H582" s="67">
        <f t="shared" si="277"/>
        <v>0</v>
      </c>
      <c r="I582" s="67">
        <f t="shared" si="277"/>
        <v>0</v>
      </c>
      <c r="J582" s="67">
        <f t="shared" si="277"/>
        <v>0</v>
      </c>
      <c r="K582" s="67">
        <f t="shared" si="277"/>
        <v>0</v>
      </c>
      <c r="L582" s="67">
        <f t="shared" si="277"/>
        <v>0</v>
      </c>
      <c r="M582" s="67">
        <f t="shared" si="277"/>
        <v>0</v>
      </c>
      <c r="N582" s="67">
        <f t="shared" ref="N582:N591" si="278">G582+H582+I582+J582+K582+L582+M582</f>
        <v>7540133.2800000003</v>
      </c>
      <c r="O582" s="67">
        <f>O583+O585+O587</f>
        <v>9540133.2799999993</v>
      </c>
      <c r="P582" s="67">
        <f>P583+P585+P587</f>
        <v>11540133.279999999</v>
      </c>
      <c r="Q582" s="98">
        <f t="shared" si="245"/>
        <v>1</v>
      </c>
    </row>
    <row r="583" spans="1:18" ht="39" customHeight="1" x14ac:dyDescent="0.2">
      <c r="A583" s="64" t="s">
        <v>58</v>
      </c>
      <c r="B583" s="69" t="s">
        <v>137</v>
      </c>
      <c r="C583" s="69" t="s">
        <v>138</v>
      </c>
      <c r="D583" s="69" t="s">
        <v>150</v>
      </c>
      <c r="E583" s="69" t="s">
        <v>160</v>
      </c>
      <c r="F583" s="69" t="s">
        <v>221</v>
      </c>
      <c r="G583" s="67">
        <f t="shared" ref="G583:M583" si="279">G584</f>
        <v>7435153.2800000003</v>
      </c>
      <c r="H583" s="67">
        <f t="shared" si="279"/>
        <v>0</v>
      </c>
      <c r="I583" s="67">
        <f t="shared" si="279"/>
        <v>0</v>
      </c>
      <c r="J583" s="67">
        <f t="shared" si="279"/>
        <v>0</v>
      </c>
      <c r="K583" s="67">
        <f t="shared" si="279"/>
        <v>0</v>
      </c>
      <c r="L583" s="67">
        <f t="shared" si="279"/>
        <v>0</v>
      </c>
      <c r="M583" s="67">
        <f t="shared" si="279"/>
        <v>0</v>
      </c>
      <c r="N583" s="67">
        <f t="shared" si="278"/>
        <v>7435153.2800000003</v>
      </c>
      <c r="O583" s="67">
        <f>O584</f>
        <v>9435153.2799999993</v>
      </c>
      <c r="P583" s="67">
        <f>P584</f>
        <v>11435153.279999999</v>
      </c>
      <c r="Q583" s="98">
        <f t="shared" si="245"/>
        <v>1</v>
      </c>
    </row>
    <row r="584" spans="1:18" s="102" customFormat="1" ht="12.75" customHeight="1" x14ac:dyDescent="0.2">
      <c r="A584" s="95" t="s">
        <v>59</v>
      </c>
      <c r="B584" s="70" t="s">
        <v>137</v>
      </c>
      <c r="C584" s="70" t="s">
        <v>138</v>
      </c>
      <c r="D584" s="70" t="s">
        <v>150</v>
      </c>
      <c r="E584" s="70" t="s">
        <v>160</v>
      </c>
      <c r="F584" s="70" t="s">
        <v>222</v>
      </c>
      <c r="G584" s="68">
        <v>7435153.2800000003</v>
      </c>
      <c r="H584" s="68"/>
      <c r="I584" s="68">
        <v>0</v>
      </c>
      <c r="J584" s="68"/>
      <c r="K584" s="68"/>
      <c r="L584" s="68"/>
      <c r="M584" s="68"/>
      <c r="N584" s="68">
        <f t="shared" si="278"/>
        <v>7435153.2800000003</v>
      </c>
      <c r="O584" s="68">
        <f>7435153.28+2000000</f>
        <v>9435153.2799999993</v>
      </c>
      <c r="P584" s="68">
        <f>7435153.28+4000000</f>
        <v>11435153.279999999</v>
      </c>
      <c r="Q584" s="98">
        <f t="shared" si="245"/>
        <v>1</v>
      </c>
    </row>
    <row r="585" spans="1:18" ht="12.75" customHeight="1" x14ac:dyDescent="0.2">
      <c r="A585" s="64" t="s">
        <v>456</v>
      </c>
      <c r="B585" s="69" t="s">
        <v>137</v>
      </c>
      <c r="C585" s="69" t="s">
        <v>138</v>
      </c>
      <c r="D585" s="69" t="s">
        <v>150</v>
      </c>
      <c r="E585" s="69" t="s">
        <v>160</v>
      </c>
      <c r="F585" s="69" t="s">
        <v>224</v>
      </c>
      <c r="G585" s="67">
        <f t="shared" ref="G585:M585" si="280">G586</f>
        <v>104480</v>
      </c>
      <c r="H585" s="67">
        <f t="shared" si="280"/>
        <v>0</v>
      </c>
      <c r="I585" s="67">
        <f t="shared" si="280"/>
        <v>0</v>
      </c>
      <c r="J585" s="67">
        <f t="shared" si="280"/>
        <v>0</v>
      </c>
      <c r="K585" s="67">
        <f t="shared" si="280"/>
        <v>0</v>
      </c>
      <c r="L585" s="67">
        <f t="shared" si="280"/>
        <v>0</v>
      </c>
      <c r="M585" s="67">
        <f t="shared" si="280"/>
        <v>0</v>
      </c>
      <c r="N585" s="67">
        <f t="shared" si="278"/>
        <v>104480</v>
      </c>
      <c r="O585" s="67">
        <f>O586</f>
        <v>104480</v>
      </c>
      <c r="P585" s="67">
        <f>P586</f>
        <v>104480</v>
      </c>
      <c r="Q585" s="98">
        <f t="shared" si="245"/>
        <v>1</v>
      </c>
    </row>
    <row r="586" spans="1:18" s="102" customFormat="1" ht="15" customHeight="1" x14ac:dyDescent="0.2">
      <c r="A586" s="95" t="s">
        <v>457</v>
      </c>
      <c r="B586" s="70" t="s">
        <v>137</v>
      </c>
      <c r="C586" s="70" t="s">
        <v>138</v>
      </c>
      <c r="D586" s="70" t="s">
        <v>150</v>
      </c>
      <c r="E586" s="70" t="s">
        <v>160</v>
      </c>
      <c r="F586" s="70" t="s">
        <v>225</v>
      </c>
      <c r="G586" s="68">
        <v>104480</v>
      </c>
      <c r="H586" s="68"/>
      <c r="I586" s="68"/>
      <c r="J586" s="68"/>
      <c r="K586" s="68"/>
      <c r="L586" s="68"/>
      <c r="M586" s="68"/>
      <c r="N586" s="68">
        <f t="shared" si="278"/>
        <v>104480</v>
      </c>
      <c r="O586" s="68">
        <v>104480</v>
      </c>
      <c r="P586" s="68">
        <v>104480</v>
      </c>
      <c r="Q586" s="98">
        <f t="shared" si="245"/>
        <v>1</v>
      </c>
    </row>
    <row r="587" spans="1:18" ht="12.75" customHeight="1" x14ac:dyDescent="0.2">
      <c r="A587" s="64" t="s">
        <v>63</v>
      </c>
      <c r="B587" s="69" t="s">
        <v>137</v>
      </c>
      <c r="C587" s="69" t="s">
        <v>138</v>
      </c>
      <c r="D587" s="69" t="s">
        <v>150</v>
      </c>
      <c r="E587" s="69" t="s">
        <v>160</v>
      </c>
      <c r="F587" s="69" t="s">
        <v>227</v>
      </c>
      <c r="G587" s="67">
        <f t="shared" ref="G587:M587" si="281">G588</f>
        <v>500</v>
      </c>
      <c r="H587" s="67">
        <f t="shared" si="281"/>
        <v>0</v>
      </c>
      <c r="I587" s="67">
        <f t="shared" si="281"/>
        <v>0</v>
      </c>
      <c r="J587" s="67">
        <f t="shared" si="281"/>
        <v>0</v>
      </c>
      <c r="K587" s="67">
        <f t="shared" si="281"/>
        <v>0</v>
      </c>
      <c r="L587" s="67">
        <f t="shared" si="281"/>
        <v>0</v>
      </c>
      <c r="M587" s="67">
        <f t="shared" si="281"/>
        <v>0</v>
      </c>
      <c r="N587" s="67">
        <f t="shared" si="278"/>
        <v>500</v>
      </c>
      <c r="O587" s="67">
        <f>O588</f>
        <v>500</v>
      </c>
      <c r="P587" s="67">
        <f>P588</f>
        <v>500</v>
      </c>
      <c r="Q587" s="98">
        <f t="shared" si="245"/>
        <v>1</v>
      </c>
    </row>
    <row r="588" spans="1:18" s="102" customFormat="1" ht="12.75" customHeight="1" x14ac:dyDescent="0.2">
      <c r="A588" s="95" t="s">
        <v>64</v>
      </c>
      <c r="B588" s="70" t="s">
        <v>137</v>
      </c>
      <c r="C588" s="70" t="s">
        <v>138</v>
      </c>
      <c r="D588" s="70" t="s">
        <v>150</v>
      </c>
      <c r="E588" s="70" t="s">
        <v>160</v>
      </c>
      <c r="F588" s="70" t="s">
        <v>229</v>
      </c>
      <c r="G588" s="68">
        <v>500</v>
      </c>
      <c r="H588" s="68"/>
      <c r="I588" s="68">
        <v>0</v>
      </c>
      <c r="J588" s="68"/>
      <c r="K588" s="68"/>
      <c r="L588" s="68"/>
      <c r="M588" s="68"/>
      <c r="N588" s="68">
        <f t="shared" si="278"/>
        <v>500</v>
      </c>
      <c r="O588" s="68">
        <v>500</v>
      </c>
      <c r="P588" s="68">
        <v>500</v>
      </c>
      <c r="Q588" s="98">
        <f t="shared" si="245"/>
        <v>1</v>
      </c>
    </row>
    <row r="589" spans="1:18" ht="53.25" customHeight="1" x14ac:dyDescent="0.2">
      <c r="A589" s="103" t="s">
        <v>239</v>
      </c>
      <c r="B589" s="69" t="s">
        <v>137</v>
      </c>
      <c r="C589" s="69" t="s">
        <v>138</v>
      </c>
      <c r="D589" s="69" t="s">
        <v>150</v>
      </c>
      <c r="E589" s="69" t="s">
        <v>161</v>
      </c>
      <c r="F589" s="69"/>
      <c r="G589" s="67">
        <f t="shared" ref="G589:M590" si="282">G590</f>
        <v>1343859.3</v>
      </c>
      <c r="H589" s="67">
        <f t="shared" si="282"/>
        <v>0</v>
      </c>
      <c r="I589" s="67">
        <f t="shared" si="282"/>
        <v>0</v>
      </c>
      <c r="J589" s="67">
        <f t="shared" si="282"/>
        <v>0</v>
      </c>
      <c r="K589" s="67">
        <f t="shared" si="282"/>
        <v>0</v>
      </c>
      <c r="L589" s="67">
        <f t="shared" si="282"/>
        <v>0</v>
      </c>
      <c r="M589" s="67">
        <f t="shared" si="282"/>
        <v>0</v>
      </c>
      <c r="N589" s="67">
        <f t="shared" si="278"/>
        <v>1343859.3</v>
      </c>
      <c r="O589" s="67">
        <f>O590</f>
        <v>1343859.3</v>
      </c>
      <c r="P589" s="67">
        <f>P590</f>
        <v>1343859.3</v>
      </c>
      <c r="Q589" s="98">
        <f t="shared" si="245"/>
        <v>1</v>
      </c>
    </row>
    <row r="590" spans="1:18" ht="39.75" customHeight="1" x14ac:dyDescent="0.2">
      <c r="A590" s="64" t="s">
        <v>58</v>
      </c>
      <c r="B590" s="69" t="s">
        <v>137</v>
      </c>
      <c r="C590" s="69" t="s">
        <v>138</v>
      </c>
      <c r="D590" s="69" t="s">
        <v>150</v>
      </c>
      <c r="E590" s="69" t="s">
        <v>161</v>
      </c>
      <c r="F590" s="69" t="s">
        <v>221</v>
      </c>
      <c r="G590" s="67">
        <f t="shared" si="282"/>
        <v>1343859.3</v>
      </c>
      <c r="H590" s="67">
        <f t="shared" si="282"/>
        <v>0</v>
      </c>
      <c r="I590" s="67">
        <f t="shared" si="282"/>
        <v>0</v>
      </c>
      <c r="J590" s="67">
        <f t="shared" si="282"/>
        <v>0</v>
      </c>
      <c r="K590" s="67">
        <f t="shared" si="282"/>
        <v>0</v>
      </c>
      <c r="L590" s="67">
        <f t="shared" si="282"/>
        <v>0</v>
      </c>
      <c r="M590" s="67">
        <f t="shared" si="282"/>
        <v>0</v>
      </c>
      <c r="N590" s="67">
        <f t="shared" si="278"/>
        <v>1343859.3</v>
      </c>
      <c r="O590" s="67">
        <f>O591</f>
        <v>1343859.3</v>
      </c>
      <c r="P590" s="67">
        <f>P591</f>
        <v>1343859.3</v>
      </c>
      <c r="Q590" s="98">
        <f t="shared" si="245"/>
        <v>1</v>
      </c>
    </row>
    <row r="591" spans="1:18" s="102" customFormat="1" ht="12.75" customHeight="1" x14ac:dyDescent="0.2">
      <c r="A591" s="95" t="s">
        <v>59</v>
      </c>
      <c r="B591" s="70" t="s">
        <v>137</v>
      </c>
      <c r="C591" s="70" t="s">
        <v>138</v>
      </c>
      <c r="D591" s="70" t="s">
        <v>150</v>
      </c>
      <c r="E591" s="70" t="s">
        <v>161</v>
      </c>
      <c r="F591" s="70" t="s">
        <v>222</v>
      </c>
      <c r="G591" s="68">
        <v>1343859.3</v>
      </c>
      <c r="H591" s="68"/>
      <c r="I591" s="68"/>
      <c r="J591" s="68">
        <v>0</v>
      </c>
      <c r="K591" s="68"/>
      <c r="L591" s="68"/>
      <c r="M591" s="68"/>
      <c r="N591" s="68">
        <f t="shared" si="278"/>
        <v>1343859.3</v>
      </c>
      <c r="O591" s="68">
        <v>1343859.3</v>
      </c>
      <c r="P591" s="68">
        <v>1343859.3</v>
      </c>
      <c r="Q591" s="98">
        <f t="shared" si="245"/>
        <v>1</v>
      </c>
    </row>
    <row r="592" spans="1:18" ht="25.5" customHeight="1" x14ac:dyDescent="0.2">
      <c r="A592" s="64" t="s">
        <v>44</v>
      </c>
      <c r="B592" s="69" t="s">
        <v>137</v>
      </c>
      <c r="C592" s="69" t="s">
        <v>138</v>
      </c>
      <c r="D592" s="69" t="s">
        <v>150</v>
      </c>
      <c r="E592" s="69" t="s">
        <v>214</v>
      </c>
      <c r="F592" s="69"/>
      <c r="G592" s="67">
        <f t="shared" ref="G592:P593" si="283">G593</f>
        <v>500000</v>
      </c>
      <c r="H592" s="67">
        <f t="shared" si="283"/>
        <v>0</v>
      </c>
      <c r="I592" s="67">
        <f t="shared" si="283"/>
        <v>0</v>
      </c>
      <c r="J592" s="67">
        <f t="shared" si="283"/>
        <v>0</v>
      </c>
      <c r="K592" s="67">
        <f t="shared" si="283"/>
        <v>0</v>
      </c>
      <c r="L592" s="67">
        <f t="shared" si="283"/>
        <v>0</v>
      </c>
      <c r="M592" s="67">
        <f t="shared" si="283"/>
        <v>0</v>
      </c>
      <c r="N592" s="67">
        <f t="shared" si="283"/>
        <v>500000</v>
      </c>
      <c r="O592" s="67">
        <f t="shared" si="283"/>
        <v>3000000</v>
      </c>
      <c r="P592" s="67">
        <f t="shared" si="283"/>
        <v>6000000</v>
      </c>
      <c r="Q592" s="98">
        <f t="shared" si="245"/>
        <v>1</v>
      </c>
    </row>
    <row r="593" spans="1:17" ht="12.75" customHeight="1" x14ac:dyDescent="0.2">
      <c r="A593" s="64" t="s">
        <v>456</v>
      </c>
      <c r="B593" s="69" t="s">
        <v>137</v>
      </c>
      <c r="C593" s="69" t="s">
        <v>138</v>
      </c>
      <c r="D593" s="69" t="s">
        <v>150</v>
      </c>
      <c r="E593" s="69" t="s">
        <v>214</v>
      </c>
      <c r="F593" s="69" t="s">
        <v>224</v>
      </c>
      <c r="G593" s="67">
        <f t="shared" si="283"/>
        <v>500000</v>
      </c>
      <c r="H593" s="67">
        <f t="shared" si="283"/>
        <v>0</v>
      </c>
      <c r="I593" s="67">
        <f t="shared" si="283"/>
        <v>0</v>
      </c>
      <c r="J593" s="67">
        <f t="shared" si="283"/>
        <v>0</v>
      </c>
      <c r="K593" s="67">
        <f t="shared" si="283"/>
        <v>0</v>
      </c>
      <c r="L593" s="67">
        <f t="shared" si="283"/>
        <v>0</v>
      </c>
      <c r="M593" s="67">
        <f t="shared" si="283"/>
        <v>0</v>
      </c>
      <c r="N593" s="67">
        <f t="shared" ref="N593:N602" si="284">G593+H593+I593+J593+K593+L593+M593</f>
        <v>500000</v>
      </c>
      <c r="O593" s="67">
        <f>O594</f>
        <v>3000000</v>
      </c>
      <c r="P593" s="67">
        <f>P594</f>
        <v>6000000</v>
      </c>
      <c r="Q593" s="98">
        <f t="shared" si="245"/>
        <v>1</v>
      </c>
    </row>
    <row r="594" spans="1:17" s="102" customFormat="1" ht="13.5" customHeight="1" x14ac:dyDescent="0.2">
      <c r="A594" s="95" t="s">
        <v>457</v>
      </c>
      <c r="B594" s="70" t="s">
        <v>137</v>
      </c>
      <c r="C594" s="70" t="s">
        <v>138</v>
      </c>
      <c r="D594" s="70" t="s">
        <v>150</v>
      </c>
      <c r="E594" s="70" t="s">
        <v>214</v>
      </c>
      <c r="F594" s="70" t="s">
        <v>225</v>
      </c>
      <c r="G594" s="68">
        <f>500000-450000+800000-350000</f>
        <v>500000</v>
      </c>
      <c r="H594" s="68"/>
      <c r="I594" s="68">
        <v>0</v>
      </c>
      <c r="J594" s="68">
        <v>0</v>
      </c>
      <c r="K594" s="68"/>
      <c r="L594" s="68"/>
      <c r="M594" s="68"/>
      <c r="N594" s="68">
        <f t="shared" si="284"/>
        <v>500000</v>
      </c>
      <c r="O594" s="68">
        <v>3000000</v>
      </c>
      <c r="P594" s="68">
        <v>6000000</v>
      </c>
      <c r="Q594" s="98">
        <f t="shared" si="245"/>
        <v>1</v>
      </c>
    </row>
    <row r="595" spans="1:17" ht="38.25" hidden="1" customHeight="1" x14ac:dyDescent="0.2">
      <c r="A595" s="104" t="s">
        <v>447</v>
      </c>
      <c r="B595" s="69" t="s">
        <v>137</v>
      </c>
      <c r="C595" s="69" t="s">
        <v>138</v>
      </c>
      <c r="D595" s="69" t="s">
        <v>150</v>
      </c>
      <c r="E595" s="69" t="s">
        <v>448</v>
      </c>
      <c r="F595" s="69"/>
      <c r="G595" s="67">
        <f t="shared" ref="G595:M596" si="285">G596</f>
        <v>0</v>
      </c>
      <c r="H595" s="67">
        <f t="shared" si="285"/>
        <v>0</v>
      </c>
      <c r="I595" s="67">
        <f t="shared" si="285"/>
        <v>0</v>
      </c>
      <c r="J595" s="67">
        <f t="shared" si="285"/>
        <v>0</v>
      </c>
      <c r="K595" s="67">
        <f t="shared" si="285"/>
        <v>0</v>
      </c>
      <c r="L595" s="67">
        <f t="shared" si="285"/>
        <v>0</v>
      </c>
      <c r="M595" s="67">
        <f t="shared" si="285"/>
        <v>0</v>
      </c>
      <c r="N595" s="67">
        <f t="shared" si="284"/>
        <v>0</v>
      </c>
      <c r="O595" s="67">
        <f>O596</f>
        <v>0</v>
      </c>
      <c r="P595" s="67">
        <f>P596</f>
        <v>0</v>
      </c>
      <c r="Q595" s="98" t="str">
        <f t="shared" ref="Q595:Q658" si="286">IF(SUM(N595:P595)&gt;0,1," ")</f>
        <v xml:space="preserve"> </v>
      </c>
    </row>
    <row r="596" spans="1:17" ht="38.25" hidden="1" customHeight="1" x14ac:dyDescent="0.2">
      <c r="A596" s="104" t="s">
        <v>58</v>
      </c>
      <c r="B596" s="69" t="s">
        <v>137</v>
      </c>
      <c r="C596" s="69" t="s">
        <v>138</v>
      </c>
      <c r="D596" s="69" t="s">
        <v>150</v>
      </c>
      <c r="E596" s="69" t="s">
        <v>448</v>
      </c>
      <c r="F596" s="69" t="s">
        <v>221</v>
      </c>
      <c r="G596" s="67">
        <f t="shared" si="285"/>
        <v>0</v>
      </c>
      <c r="H596" s="67">
        <f t="shared" si="285"/>
        <v>0</v>
      </c>
      <c r="I596" s="67">
        <f t="shared" si="285"/>
        <v>0</v>
      </c>
      <c r="J596" s="67">
        <f t="shared" si="285"/>
        <v>0</v>
      </c>
      <c r="K596" s="67">
        <f t="shared" si="285"/>
        <v>0</v>
      </c>
      <c r="L596" s="67">
        <f t="shared" si="285"/>
        <v>0</v>
      </c>
      <c r="M596" s="67">
        <f t="shared" si="285"/>
        <v>0</v>
      </c>
      <c r="N596" s="67">
        <f t="shared" si="284"/>
        <v>0</v>
      </c>
      <c r="O596" s="67">
        <f>O597</f>
        <v>0</v>
      </c>
      <c r="P596" s="67">
        <f>P597</f>
        <v>0</v>
      </c>
      <c r="Q596" s="98" t="str">
        <f t="shared" si="286"/>
        <v xml:space="preserve"> </v>
      </c>
    </row>
    <row r="597" spans="1:17" s="102" customFormat="1" ht="12.75" hidden="1" customHeight="1" x14ac:dyDescent="0.2">
      <c r="A597" s="105" t="s">
        <v>59</v>
      </c>
      <c r="B597" s="70" t="s">
        <v>137</v>
      </c>
      <c r="C597" s="70" t="s">
        <v>138</v>
      </c>
      <c r="D597" s="70" t="s">
        <v>150</v>
      </c>
      <c r="E597" s="70" t="s">
        <v>448</v>
      </c>
      <c r="F597" s="70" t="s">
        <v>222</v>
      </c>
      <c r="G597" s="68">
        <v>0</v>
      </c>
      <c r="H597" s="68"/>
      <c r="I597" s="68"/>
      <c r="J597" s="68"/>
      <c r="K597" s="68"/>
      <c r="L597" s="68"/>
      <c r="M597" s="68"/>
      <c r="N597" s="78">
        <f t="shared" si="284"/>
        <v>0</v>
      </c>
      <c r="O597" s="68">
        <v>0</v>
      </c>
      <c r="P597" s="68">
        <f>O597</f>
        <v>0</v>
      </c>
      <c r="Q597" s="98" t="str">
        <f t="shared" si="286"/>
        <v xml:space="preserve"> </v>
      </c>
    </row>
    <row r="598" spans="1:17" ht="40.5" hidden="1" customHeight="1" x14ac:dyDescent="0.2">
      <c r="A598" s="240" t="s">
        <v>515</v>
      </c>
      <c r="B598" s="241" t="s">
        <v>137</v>
      </c>
      <c r="C598" s="241" t="s">
        <v>138</v>
      </c>
      <c r="D598" s="241" t="s">
        <v>150</v>
      </c>
      <c r="E598" s="241" t="s">
        <v>517</v>
      </c>
      <c r="F598" s="241"/>
      <c r="G598" s="242"/>
      <c r="H598" s="242"/>
      <c r="I598" s="242">
        <f>I599</f>
        <v>0</v>
      </c>
      <c r="J598" s="242"/>
      <c r="K598" s="242"/>
      <c r="L598" s="242"/>
      <c r="M598" s="242"/>
      <c r="N598" s="67">
        <f t="shared" si="284"/>
        <v>0</v>
      </c>
      <c r="O598" s="242">
        <v>0</v>
      </c>
      <c r="P598" s="242">
        <v>0</v>
      </c>
      <c r="Q598" s="98" t="str">
        <f t="shared" si="286"/>
        <v xml:space="preserve"> </v>
      </c>
    </row>
    <row r="599" spans="1:17" ht="42.75" hidden="1" customHeight="1" x14ac:dyDescent="0.2">
      <c r="A599" s="240" t="s">
        <v>58</v>
      </c>
      <c r="B599" s="241" t="s">
        <v>137</v>
      </c>
      <c r="C599" s="241" t="s">
        <v>138</v>
      </c>
      <c r="D599" s="241" t="s">
        <v>150</v>
      </c>
      <c r="E599" s="241" t="s">
        <v>517</v>
      </c>
      <c r="F599" s="241" t="s">
        <v>221</v>
      </c>
      <c r="G599" s="242"/>
      <c r="H599" s="242"/>
      <c r="I599" s="242">
        <f>I600</f>
        <v>0</v>
      </c>
      <c r="J599" s="242"/>
      <c r="K599" s="242"/>
      <c r="L599" s="242"/>
      <c r="M599" s="242"/>
      <c r="N599" s="67">
        <f t="shared" si="284"/>
        <v>0</v>
      </c>
      <c r="O599" s="242">
        <v>0</v>
      </c>
      <c r="P599" s="242">
        <v>0</v>
      </c>
      <c r="Q599" s="98" t="str">
        <f t="shared" si="286"/>
        <v xml:space="preserve"> </v>
      </c>
    </row>
    <row r="600" spans="1:17" s="102" customFormat="1" ht="20.25" hidden="1" customHeight="1" x14ac:dyDescent="0.2">
      <c r="A600" s="95" t="s">
        <v>59</v>
      </c>
      <c r="B600" s="70" t="s">
        <v>137</v>
      </c>
      <c r="C600" s="70" t="s">
        <v>138</v>
      </c>
      <c r="D600" s="70" t="s">
        <v>150</v>
      </c>
      <c r="E600" s="209" t="s">
        <v>517</v>
      </c>
      <c r="F600" s="70" t="s">
        <v>222</v>
      </c>
      <c r="G600" s="68"/>
      <c r="H600" s="68"/>
      <c r="I600" s="68">
        <v>0</v>
      </c>
      <c r="J600" s="68"/>
      <c r="K600" s="68"/>
      <c r="L600" s="68"/>
      <c r="M600" s="68"/>
      <c r="N600" s="68">
        <f t="shared" si="284"/>
        <v>0</v>
      </c>
      <c r="O600" s="68">
        <v>0</v>
      </c>
      <c r="P600" s="68">
        <v>0</v>
      </c>
      <c r="Q600" s="98" t="str">
        <f t="shared" si="286"/>
        <v xml:space="preserve"> </v>
      </c>
    </row>
    <row r="601" spans="1:17" ht="12.75" customHeight="1" x14ac:dyDescent="0.2">
      <c r="A601" s="93" t="s">
        <v>69</v>
      </c>
      <c r="B601" s="94" t="s">
        <v>137</v>
      </c>
      <c r="C601" s="94" t="s">
        <v>141</v>
      </c>
      <c r="D601" s="94"/>
      <c r="E601" s="94"/>
      <c r="F601" s="94"/>
      <c r="G601" s="66">
        <f t="shared" ref="G601:M601" si="287">G608</f>
        <v>100000</v>
      </c>
      <c r="H601" s="66">
        <f t="shared" si="287"/>
        <v>0</v>
      </c>
      <c r="I601" s="66">
        <f t="shared" si="287"/>
        <v>0</v>
      </c>
      <c r="J601" s="66">
        <f>J608+J602</f>
        <v>0</v>
      </c>
      <c r="K601" s="66">
        <f t="shared" si="287"/>
        <v>0</v>
      </c>
      <c r="L601" s="66">
        <f t="shared" si="287"/>
        <v>0</v>
      </c>
      <c r="M601" s="66">
        <f t="shared" si="287"/>
        <v>0</v>
      </c>
      <c r="N601" s="66">
        <f t="shared" si="284"/>
        <v>100000</v>
      </c>
      <c r="O601" s="66">
        <f>O608</f>
        <v>2100000</v>
      </c>
      <c r="P601" s="66">
        <f>P608</f>
        <v>6000000</v>
      </c>
      <c r="Q601" s="98">
        <f t="shared" si="286"/>
        <v>1</v>
      </c>
    </row>
    <row r="602" spans="1:17" ht="12.75" hidden="1" customHeight="1" x14ac:dyDescent="0.2">
      <c r="A602" s="93" t="s">
        <v>16</v>
      </c>
      <c r="B602" s="94" t="s">
        <v>137</v>
      </c>
      <c r="C602" s="94" t="s">
        <v>141</v>
      </c>
      <c r="D602" s="94" t="s">
        <v>146</v>
      </c>
      <c r="E602" s="94"/>
      <c r="F602" s="94"/>
      <c r="G602" s="66">
        <f t="shared" ref="G602:M602" si="288">G605</f>
        <v>0</v>
      </c>
      <c r="H602" s="66">
        <f t="shared" si="288"/>
        <v>0</v>
      </c>
      <c r="I602" s="66">
        <f t="shared" si="288"/>
        <v>0</v>
      </c>
      <c r="J602" s="66">
        <f t="shared" si="288"/>
        <v>0</v>
      </c>
      <c r="K602" s="66">
        <f t="shared" si="288"/>
        <v>0</v>
      </c>
      <c r="L602" s="66">
        <f t="shared" si="288"/>
        <v>0</v>
      </c>
      <c r="M602" s="66">
        <f t="shared" si="288"/>
        <v>0</v>
      </c>
      <c r="N602" s="66">
        <f t="shared" si="284"/>
        <v>0</v>
      </c>
      <c r="O602" s="66">
        <f>O605</f>
        <v>0</v>
      </c>
      <c r="P602" s="66">
        <f>P605</f>
        <v>0</v>
      </c>
      <c r="Q602" s="98" t="str">
        <f t="shared" si="286"/>
        <v xml:space="preserve"> </v>
      </c>
    </row>
    <row r="603" spans="1:17" ht="12.75" hidden="1" customHeight="1" x14ac:dyDescent="0.2">
      <c r="A603" s="93" t="s">
        <v>116</v>
      </c>
      <c r="B603" s="94" t="s">
        <v>133</v>
      </c>
      <c r="C603" s="94" t="s">
        <v>141</v>
      </c>
      <c r="D603" s="94" t="s">
        <v>146</v>
      </c>
      <c r="E603" s="94" t="s">
        <v>168</v>
      </c>
      <c r="F603" s="94"/>
      <c r="G603" s="66"/>
      <c r="H603" s="66"/>
      <c r="I603" s="66"/>
      <c r="J603" s="66">
        <f>J604</f>
        <v>0</v>
      </c>
      <c r="K603" s="66"/>
      <c r="L603" s="66"/>
      <c r="M603" s="66"/>
      <c r="N603" s="66"/>
      <c r="O603" s="66"/>
      <c r="P603" s="66"/>
      <c r="Q603" s="98" t="str">
        <f t="shared" si="286"/>
        <v xml:space="preserve"> </v>
      </c>
    </row>
    <row r="604" spans="1:17" ht="12.75" hidden="1" customHeight="1" x14ac:dyDescent="0.2">
      <c r="A604" s="93" t="s">
        <v>125</v>
      </c>
      <c r="B604" s="94" t="s">
        <v>133</v>
      </c>
      <c r="C604" s="94" t="s">
        <v>141</v>
      </c>
      <c r="D604" s="94" t="s">
        <v>146</v>
      </c>
      <c r="E604" s="94" t="s">
        <v>174</v>
      </c>
      <c r="F604" s="94"/>
      <c r="G604" s="66"/>
      <c r="H604" s="66"/>
      <c r="I604" s="66"/>
      <c r="J604" s="66">
        <f>J605</f>
        <v>0</v>
      </c>
      <c r="K604" s="66"/>
      <c r="L604" s="66"/>
      <c r="M604" s="66"/>
      <c r="N604" s="66"/>
      <c r="O604" s="66"/>
      <c r="P604" s="66"/>
      <c r="Q604" s="98" t="str">
        <f t="shared" si="286"/>
        <v xml:space="preserve"> </v>
      </c>
    </row>
    <row r="605" spans="1:17" ht="25.5" hidden="1" customHeight="1" x14ac:dyDescent="0.2">
      <c r="A605" s="104" t="s">
        <v>607</v>
      </c>
      <c r="B605" s="69" t="s">
        <v>137</v>
      </c>
      <c r="C605" s="69" t="s">
        <v>141</v>
      </c>
      <c r="D605" s="69" t="s">
        <v>146</v>
      </c>
      <c r="E605" s="69" t="s">
        <v>176</v>
      </c>
      <c r="F605" s="69"/>
      <c r="G605" s="67">
        <f t="shared" ref="G605:M606" si="289">G606</f>
        <v>0</v>
      </c>
      <c r="H605" s="67">
        <f t="shared" si="289"/>
        <v>0</v>
      </c>
      <c r="I605" s="67">
        <f t="shared" si="289"/>
        <v>0</v>
      </c>
      <c r="J605" s="67">
        <f t="shared" si="289"/>
        <v>0</v>
      </c>
      <c r="K605" s="67">
        <f t="shared" si="289"/>
        <v>0</v>
      </c>
      <c r="L605" s="67">
        <f t="shared" si="289"/>
        <v>0</v>
      </c>
      <c r="M605" s="67">
        <f t="shared" si="289"/>
        <v>0</v>
      </c>
      <c r="N605" s="67">
        <f t="shared" ref="N605:N618" si="290">G605+H605+I605+J605+K605+L605+M605</f>
        <v>0</v>
      </c>
      <c r="O605" s="67">
        <f>O606</f>
        <v>0</v>
      </c>
      <c r="P605" s="67">
        <f>P606</f>
        <v>0</v>
      </c>
      <c r="Q605" s="98" t="str">
        <f t="shared" si="286"/>
        <v xml:space="preserve"> </v>
      </c>
    </row>
    <row r="606" spans="1:17" ht="38.25" hidden="1" customHeight="1" x14ac:dyDescent="0.2">
      <c r="A606" s="64" t="s">
        <v>456</v>
      </c>
      <c r="B606" s="69" t="s">
        <v>137</v>
      </c>
      <c r="C606" s="69" t="s">
        <v>141</v>
      </c>
      <c r="D606" s="69" t="s">
        <v>146</v>
      </c>
      <c r="E606" s="69" t="s">
        <v>176</v>
      </c>
      <c r="F606" s="69" t="s">
        <v>224</v>
      </c>
      <c r="G606" s="67">
        <f t="shared" si="289"/>
        <v>0</v>
      </c>
      <c r="H606" s="67">
        <f t="shared" si="289"/>
        <v>0</v>
      </c>
      <c r="I606" s="67">
        <f t="shared" si="289"/>
        <v>0</v>
      </c>
      <c r="J606" s="67">
        <f t="shared" si="289"/>
        <v>0</v>
      </c>
      <c r="K606" s="67">
        <f t="shared" si="289"/>
        <v>0</v>
      </c>
      <c r="L606" s="67">
        <f t="shared" si="289"/>
        <v>0</v>
      </c>
      <c r="M606" s="67">
        <f t="shared" si="289"/>
        <v>0</v>
      </c>
      <c r="N606" s="67">
        <f t="shared" si="290"/>
        <v>0</v>
      </c>
      <c r="O606" s="67">
        <f>O607</f>
        <v>0</v>
      </c>
      <c r="P606" s="67">
        <f>P607</f>
        <v>0</v>
      </c>
      <c r="Q606" s="98" t="str">
        <f t="shared" si="286"/>
        <v xml:space="preserve"> </v>
      </c>
    </row>
    <row r="607" spans="1:17" s="102" customFormat="1" ht="12" hidden="1" customHeight="1" x14ac:dyDescent="0.2">
      <c r="A607" s="95" t="s">
        <v>457</v>
      </c>
      <c r="B607" s="70" t="s">
        <v>137</v>
      </c>
      <c r="C607" s="70" t="s">
        <v>141</v>
      </c>
      <c r="D607" s="70" t="s">
        <v>146</v>
      </c>
      <c r="E607" s="70" t="s">
        <v>176</v>
      </c>
      <c r="F607" s="70" t="s">
        <v>225</v>
      </c>
      <c r="G607" s="68">
        <v>0</v>
      </c>
      <c r="H607" s="68"/>
      <c r="I607" s="68"/>
      <c r="J607" s="68">
        <v>0</v>
      </c>
      <c r="K607" s="68"/>
      <c r="L607" s="68"/>
      <c r="M607" s="68"/>
      <c r="N607" s="78">
        <f t="shared" si="290"/>
        <v>0</v>
      </c>
      <c r="O607" s="68">
        <v>0</v>
      </c>
      <c r="P607" s="68">
        <f>O607</f>
        <v>0</v>
      </c>
      <c r="Q607" s="98" t="str">
        <f t="shared" si="286"/>
        <v xml:space="preserve"> </v>
      </c>
    </row>
    <row r="608" spans="1:17" ht="12.75" customHeight="1" x14ac:dyDescent="0.2">
      <c r="A608" s="93" t="s">
        <v>18</v>
      </c>
      <c r="B608" s="94" t="s">
        <v>137</v>
      </c>
      <c r="C608" s="94" t="s">
        <v>141</v>
      </c>
      <c r="D608" s="94" t="s">
        <v>149</v>
      </c>
      <c r="E608" s="94"/>
      <c r="F608" s="94"/>
      <c r="G608" s="66">
        <f t="shared" ref="G608:M611" si="291">G609</f>
        <v>100000</v>
      </c>
      <c r="H608" s="66">
        <f t="shared" si="291"/>
        <v>0</v>
      </c>
      <c r="I608" s="66">
        <f t="shared" si="291"/>
        <v>0</v>
      </c>
      <c r="J608" s="66">
        <f t="shared" si="291"/>
        <v>0</v>
      </c>
      <c r="K608" s="66">
        <f t="shared" si="291"/>
        <v>0</v>
      </c>
      <c r="L608" s="66">
        <f t="shared" si="291"/>
        <v>0</v>
      </c>
      <c r="M608" s="66">
        <f t="shared" si="291"/>
        <v>0</v>
      </c>
      <c r="N608" s="66">
        <f t="shared" si="290"/>
        <v>100000</v>
      </c>
      <c r="O608" s="66">
        <f t="shared" ref="O608:P611" si="292">O609</f>
        <v>2100000</v>
      </c>
      <c r="P608" s="66">
        <f t="shared" si="292"/>
        <v>6000000</v>
      </c>
      <c r="Q608" s="98">
        <f t="shared" si="286"/>
        <v>1</v>
      </c>
    </row>
    <row r="609" spans="1:17" ht="12.75" customHeight="1" x14ac:dyDescent="0.2">
      <c r="A609" s="93" t="s">
        <v>375</v>
      </c>
      <c r="B609" s="94" t="s">
        <v>137</v>
      </c>
      <c r="C609" s="94" t="s">
        <v>141</v>
      </c>
      <c r="D609" s="94" t="s">
        <v>149</v>
      </c>
      <c r="E609" s="94" t="s">
        <v>372</v>
      </c>
      <c r="F609" s="94"/>
      <c r="G609" s="66">
        <f t="shared" si="291"/>
        <v>100000</v>
      </c>
      <c r="H609" s="66">
        <f t="shared" si="291"/>
        <v>0</v>
      </c>
      <c r="I609" s="66">
        <f t="shared" si="291"/>
        <v>0</v>
      </c>
      <c r="J609" s="66">
        <f t="shared" si="291"/>
        <v>0</v>
      </c>
      <c r="K609" s="66">
        <f t="shared" si="291"/>
        <v>0</v>
      </c>
      <c r="L609" s="66">
        <f t="shared" si="291"/>
        <v>0</v>
      </c>
      <c r="M609" s="66">
        <f t="shared" si="291"/>
        <v>0</v>
      </c>
      <c r="N609" s="66">
        <f t="shared" si="290"/>
        <v>100000</v>
      </c>
      <c r="O609" s="66">
        <f t="shared" si="292"/>
        <v>2100000</v>
      </c>
      <c r="P609" s="66">
        <f t="shared" si="292"/>
        <v>6000000</v>
      </c>
      <c r="Q609" s="98">
        <f t="shared" si="286"/>
        <v>1</v>
      </c>
    </row>
    <row r="610" spans="1:17" ht="12.75" customHeight="1" x14ac:dyDescent="0.2">
      <c r="A610" s="64" t="s">
        <v>45</v>
      </c>
      <c r="B610" s="69" t="s">
        <v>137</v>
      </c>
      <c r="C610" s="69" t="s">
        <v>141</v>
      </c>
      <c r="D610" s="69" t="s">
        <v>149</v>
      </c>
      <c r="E610" s="69" t="s">
        <v>215</v>
      </c>
      <c r="F610" s="69"/>
      <c r="G610" s="67">
        <f t="shared" si="291"/>
        <v>100000</v>
      </c>
      <c r="H610" s="67">
        <f t="shared" si="291"/>
        <v>0</v>
      </c>
      <c r="I610" s="67">
        <f t="shared" si="291"/>
        <v>0</v>
      </c>
      <c r="J610" s="67">
        <f t="shared" si="291"/>
        <v>0</v>
      </c>
      <c r="K610" s="67">
        <f t="shared" si="291"/>
        <v>0</v>
      </c>
      <c r="L610" s="67">
        <f t="shared" si="291"/>
        <v>0</v>
      </c>
      <c r="M610" s="67">
        <f t="shared" si="291"/>
        <v>0</v>
      </c>
      <c r="N610" s="67">
        <f t="shared" si="290"/>
        <v>100000</v>
      </c>
      <c r="O610" s="67">
        <f t="shared" si="292"/>
        <v>2100000</v>
      </c>
      <c r="P610" s="67">
        <f t="shared" si="292"/>
        <v>6000000</v>
      </c>
      <c r="Q610" s="98">
        <f t="shared" si="286"/>
        <v>1</v>
      </c>
    </row>
    <row r="611" spans="1:17" ht="12.75" customHeight="1" x14ac:dyDescent="0.2">
      <c r="A611" s="64" t="s">
        <v>456</v>
      </c>
      <c r="B611" s="69" t="s">
        <v>137</v>
      </c>
      <c r="C611" s="69" t="s">
        <v>141</v>
      </c>
      <c r="D611" s="69" t="s">
        <v>149</v>
      </c>
      <c r="E611" s="69" t="s">
        <v>215</v>
      </c>
      <c r="F611" s="69" t="s">
        <v>224</v>
      </c>
      <c r="G611" s="67">
        <f>G612</f>
        <v>100000</v>
      </c>
      <c r="H611" s="67">
        <f t="shared" si="291"/>
        <v>0</v>
      </c>
      <c r="I611" s="67">
        <f t="shared" si="291"/>
        <v>0</v>
      </c>
      <c r="J611" s="67">
        <f t="shared" si="291"/>
        <v>0</v>
      </c>
      <c r="K611" s="67">
        <f t="shared" si="291"/>
        <v>0</v>
      </c>
      <c r="L611" s="67">
        <f t="shared" si="291"/>
        <v>0</v>
      </c>
      <c r="M611" s="67">
        <f t="shared" si="291"/>
        <v>0</v>
      </c>
      <c r="N611" s="67">
        <f t="shared" si="290"/>
        <v>100000</v>
      </c>
      <c r="O611" s="67">
        <f t="shared" si="292"/>
        <v>2100000</v>
      </c>
      <c r="P611" s="67">
        <f t="shared" si="292"/>
        <v>6000000</v>
      </c>
      <c r="Q611" s="98">
        <f t="shared" si="286"/>
        <v>1</v>
      </c>
    </row>
    <row r="612" spans="1:17" s="102" customFormat="1" ht="15" customHeight="1" x14ac:dyDescent="0.2">
      <c r="A612" s="95" t="s">
        <v>457</v>
      </c>
      <c r="B612" s="70" t="s">
        <v>137</v>
      </c>
      <c r="C612" s="70" t="s">
        <v>141</v>
      </c>
      <c r="D612" s="70" t="s">
        <v>149</v>
      </c>
      <c r="E612" s="70" t="s">
        <v>215</v>
      </c>
      <c r="F612" s="70" t="s">
        <v>225</v>
      </c>
      <c r="G612" s="68">
        <v>100000</v>
      </c>
      <c r="H612" s="68"/>
      <c r="I612" s="68">
        <v>0</v>
      </c>
      <c r="J612" s="260"/>
      <c r="K612" s="260"/>
      <c r="L612" s="260"/>
      <c r="M612" s="260"/>
      <c r="N612" s="68">
        <f t="shared" si="290"/>
        <v>100000</v>
      </c>
      <c r="O612" s="68">
        <f>G612+2000000</f>
        <v>2100000</v>
      </c>
      <c r="P612" s="68">
        <v>6000000</v>
      </c>
      <c r="Q612" s="98">
        <f t="shared" si="286"/>
        <v>1</v>
      </c>
    </row>
    <row r="613" spans="1:17" ht="12.75" customHeight="1" x14ac:dyDescent="0.2">
      <c r="A613" s="106" t="s">
        <v>71</v>
      </c>
      <c r="B613" s="94" t="s">
        <v>137</v>
      </c>
      <c r="C613" s="94" t="s">
        <v>142</v>
      </c>
      <c r="D613" s="94"/>
      <c r="E613" s="94"/>
      <c r="F613" s="94"/>
      <c r="G613" s="66">
        <f t="shared" ref="G613:M617" si="293">G614</f>
        <v>267832</v>
      </c>
      <c r="H613" s="66">
        <f t="shared" si="293"/>
        <v>0</v>
      </c>
      <c r="I613" s="66">
        <f t="shared" si="293"/>
        <v>0</v>
      </c>
      <c r="J613" s="66">
        <f t="shared" si="293"/>
        <v>0</v>
      </c>
      <c r="K613" s="66">
        <f t="shared" si="293"/>
        <v>0</v>
      </c>
      <c r="L613" s="66">
        <f t="shared" si="293"/>
        <v>0</v>
      </c>
      <c r="M613" s="66">
        <f t="shared" si="293"/>
        <v>0</v>
      </c>
      <c r="N613" s="66">
        <f t="shared" si="290"/>
        <v>267832</v>
      </c>
      <c r="O613" s="66">
        <f t="shared" ref="O613:P617" si="294">O614</f>
        <v>2000000</v>
      </c>
      <c r="P613" s="66">
        <f t="shared" si="294"/>
        <v>6000000</v>
      </c>
      <c r="Q613" s="98">
        <f t="shared" si="286"/>
        <v>1</v>
      </c>
    </row>
    <row r="614" spans="1:17" ht="12.75" customHeight="1" x14ac:dyDescent="0.2">
      <c r="A614" s="106" t="s">
        <v>20</v>
      </c>
      <c r="B614" s="94" t="s">
        <v>137</v>
      </c>
      <c r="C614" s="94" t="s">
        <v>142</v>
      </c>
      <c r="D614" s="94" t="s">
        <v>138</v>
      </c>
      <c r="E614" s="94"/>
      <c r="F614" s="94"/>
      <c r="G614" s="66">
        <f t="shared" si="293"/>
        <v>267832</v>
      </c>
      <c r="H614" s="66">
        <f t="shared" si="293"/>
        <v>0</v>
      </c>
      <c r="I614" s="66">
        <f t="shared" si="293"/>
        <v>0</v>
      </c>
      <c r="J614" s="66">
        <f t="shared" si="293"/>
        <v>0</v>
      </c>
      <c r="K614" s="66">
        <f t="shared" si="293"/>
        <v>0</v>
      </c>
      <c r="L614" s="66">
        <f t="shared" si="293"/>
        <v>0</v>
      </c>
      <c r="M614" s="66">
        <f t="shared" si="293"/>
        <v>0</v>
      </c>
      <c r="N614" s="66">
        <f t="shared" si="290"/>
        <v>267832</v>
      </c>
      <c r="O614" s="66">
        <f t="shared" si="294"/>
        <v>2000000</v>
      </c>
      <c r="P614" s="66">
        <f t="shared" si="294"/>
        <v>6000000</v>
      </c>
      <c r="Q614" s="98">
        <f t="shared" si="286"/>
        <v>1</v>
      </c>
    </row>
    <row r="615" spans="1:17" ht="12.75" customHeight="1" x14ac:dyDescent="0.2">
      <c r="A615" s="106" t="s">
        <v>375</v>
      </c>
      <c r="B615" s="94" t="s">
        <v>137</v>
      </c>
      <c r="C615" s="94" t="s">
        <v>142</v>
      </c>
      <c r="D615" s="94" t="s">
        <v>138</v>
      </c>
      <c r="E615" s="94" t="s">
        <v>372</v>
      </c>
      <c r="F615" s="94"/>
      <c r="G615" s="66">
        <f t="shared" si="293"/>
        <v>267832</v>
      </c>
      <c r="H615" s="66">
        <f t="shared" si="293"/>
        <v>0</v>
      </c>
      <c r="I615" s="66">
        <f t="shared" si="293"/>
        <v>0</v>
      </c>
      <c r="J615" s="66">
        <f t="shared" si="293"/>
        <v>0</v>
      </c>
      <c r="K615" s="66">
        <f t="shared" si="293"/>
        <v>0</v>
      </c>
      <c r="L615" s="66">
        <f t="shared" si="293"/>
        <v>0</v>
      </c>
      <c r="M615" s="66">
        <f t="shared" si="293"/>
        <v>0</v>
      </c>
      <c r="N615" s="66">
        <f t="shared" si="290"/>
        <v>267832</v>
      </c>
      <c r="O615" s="66">
        <f t="shared" si="294"/>
        <v>2000000</v>
      </c>
      <c r="P615" s="66">
        <f t="shared" si="294"/>
        <v>6000000</v>
      </c>
      <c r="Q615" s="98">
        <f t="shared" si="286"/>
        <v>1</v>
      </c>
    </row>
    <row r="616" spans="1:17" ht="25.5" customHeight="1" x14ac:dyDescent="0.2">
      <c r="A616" s="104" t="s">
        <v>46</v>
      </c>
      <c r="B616" s="69" t="s">
        <v>137</v>
      </c>
      <c r="C616" s="69" t="s">
        <v>142</v>
      </c>
      <c r="D616" s="69" t="s">
        <v>138</v>
      </c>
      <c r="E616" s="69" t="s">
        <v>216</v>
      </c>
      <c r="F616" s="69"/>
      <c r="G616" s="67">
        <f t="shared" si="293"/>
        <v>267832</v>
      </c>
      <c r="H616" s="67">
        <f t="shared" si="293"/>
        <v>0</v>
      </c>
      <c r="I616" s="67">
        <f t="shared" si="293"/>
        <v>0</v>
      </c>
      <c r="J616" s="67">
        <f t="shared" si="293"/>
        <v>0</v>
      </c>
      <c r="K616" s="67">
        <f t="shared" si="293"/>
        <v>0</v>
      </c>
      <c r="L616" s="67">
        <f t="shared" si="293"/>
        <v>0</v>
      </c>
      <c r="M616" s="67">
        <f t="shared" si="293"/>
        <v>0</v>
      </c>
      <c r="N616" s="67">
        <f t="shared" si="290"/>
        <v>267832</v>
      </c>
      <c r="O616" s="67">
        <f t="shared" si="294"/>
        <v>2000000</v>
      </c>
      <c r="P616" s="67">
        <f t="shared" si="294"/>
        <v>6000000</v>
      </c>
      <c r="Q616" s="98">
        <f t="shared" si="286"/>
        <v>1</v>
      </c>
    </row>
    <row r="617" spans="1:17" ht="12.75" customHeight="1" x14ac:dyDescent="0.2">
      <c r="A617" s="64" t="s">
        <v>456</v>
      </c>
      <c r="B617" s="69" t="s">
        <v>137</v>
      </c>
      <c r="C617" s="69" t="s">
        <v>142</v>
      </c>
      <c r="D617" s="69" t="s">
        <v>138</v>
      </c>
      <c r="E617" s="69" t="s">
        <v>216</v>
      </c>
      <c r="F617" s="69" t="s">
        <v>224</v>
      </c>
      <c r="G617" s="67">
        <f t="shared" si="293"/>
        <v>267832</v>
      </c>
      <c r="H617" s="67">
        <f t="shared" si="293"/>
        <v>0</v>
      </c>
      <c r="I617" s="67">
        <f t="shared" si="293"/>
        <v>0</v>
      </c>
      <c r="J617" s="67">
        <f t="shared" si="293"/>
        <v>0</v>
      </c>
      <c r="K617" s="67">
        <f t="shared" si="293"/>
        <v>0</v>
      </c>
      <c r="L617" s="67">
        <f t="shared" si="293"/>
        <v>0</v>
      </c>
      <c r="M617" s="67">
        <f t="shared" si="293"/>
        <v>0</v>
      </c>
      <c r="N617" s="67">
        <f t="shared" si="290"/>
        <v>267832</v>
      </c>
      <c r="O617" s="67">
        <f t="shared" si="294"/>
        <v>2000000</v>
      </c>
      <c r="P617" s="67">
        <f t="shared" si="294"/>
        <v>6000000</v>
      </c>
      <c r="Q617" s="98">
        <f t="shared" si="286"/>
        <v>1</v>
      </c>
    </row>
    <row r="618" spans="1:17" s="102" customFormat="1" ht="13.5" customHeight="1" x14ac:dyDescent="0.2">
      <c r="A618" s="95" t="s">
        <v>457</v>
      </c>
      <c r="B618" s="70" t="s">
        <v>137</v>
      </c>
      <c r="C618" s="70" t="s">
        <v>142</v>
      </c>
      <c r="D618" s="70" t="s">
        <v>138</v>
      </c>
      <c r="E618" s="70" t="s">
        <v>216</v>
      </c>
      <c r="F618" s="70" t="s">
        <v>225</v>
      </c>
      <c r="G618" s="68">
        <v>267832</v>
      </c>
      <c r="H618" s="68">
        <v>0</v>
      </c>
      <c r="I618" s="68">
        <v>0</v>
      </c>
      <c r="J618" s="68">
        <v>0</v>
      </c>
      <c r="K618" s="68"/>
      <c r="L618" s="68"/>
      <c r="M618" s="68"/>
      <c r="N618" s="68">
        <f t="shared" si="290"/>
        <v>267832</v>
      </c>
      <c r="O618" s="68">
        <v>2000000</v>
      </c>
      <c r="P618" s="68">
        <v>6000000</v>
      </c>
      <c r="Q618" s="98">
        <f t="shared" si="286"/>
        <v>1</v>
      </c>
    </row>
    <row r="619" spans="1:17" s="109" customFormat="1" ht="13.5" customHeight="1" x14ac:dyDescent="0.25">
      <c r="A619" s="106" t="s">
        <v>72</v>
      </c>
      <c r="B619" s="94" t="s">
        <v>137</v>
      </c>
      <c r="C619" s="94" t="s">
        <v>144</v>
      </c>
      <c r="D619" s="94"/>
      <c r="E619" s="94"/>
      <c r="F619" s="94"/>
      <c r="G619" s="66">
        <f t="shared" ref="G619:N621" si="295">G620</f>
        <v>54150</v>
      </c>
      <c r="H619" s="66">
        <f t="shared" si="295"/>
        <v>0</v>
      </c>
      <c r="I619" s="66">
        <f t="shared" si="295"/>
        <v>0</v>
      </c>
      <c r="J619" s="66">
        <f t="shared" si="295"/>
        <v>0</v>
      </c>
      <c r="K619" s="66">
        <f t="shared" si="295"/>
        <v>0</v>
      </c>
      <c r="L619" s="66">
        <f t="shared" si="295"/>
        <v>0</v>
      </c>
      <c r="M619" s="66">
        <f t="shared" si="295"/>
        <v>0</v>
      </c>
      <c r="N619" s="66">
        <f t="shared" si="295"/>
        <v>54150</v>
      </c>
      <c r="O619" s="66">
        <f t="shared" ref="O619:P623" si="296">O620</f>
        <v>54150</v>
      </c>
      <c r="P619" s="66">
        <f>P620</f>
        <v>54150</v>
      </c>
      <c r="Q619" s="98">
        <f t="shared" si="286"/>
        <v>1</v>
      </c>
    </row>
    <row r="620" spans="1:17" ht="12.75" customHeight="1" x14ac:dyDescent="0.2">
      <c r="A620" s="93" t="s">
        <v>462</v>
      </c>
      <c r="B620" s="94" t="s">
        <v>137</v>
      </c>
      <c r="C620" s="94" t="s">
        <v>144</v>
      </c>
      <c r="D620" s="94" t="s">
        <v>142</v>
      </c>
      <c r="E620" s="94"/>
      <c r="F620" s="94"/>
      <c r="G620" s="66">
        <f t="shared" si="295"/>
        <v>54150</v>
      </c>
      <c r="H620" s="66">
        <f t="shared" si="295"/>
        <v>0</v>
      </c>
      <c r="I620" s="66">
        <f t="shared" si="295"/>
        <v>0</v>
      </c>
      <c r="J620" s="66">
        <f t="shared" si="295"/>
        <v>0</v>
      </c>
      <c r="K620" s="66">
        <f t="shared" si="295"/>
        <v>0</v>
      </c>
      <c r="L620" s="66">
        <f t="shared" si="295"/>
        <v>0</v>
      </c>
      <c r="M620" s="66">
        <f t="shared" si="295"/>
        <v>0</v>
      </c>
      <c r="N620" s="66">
        <f t="shared" si="295"/>
        <v>54150</v>
      </c>
      <c r="O620" s="66">
        <f t="shared" si="296"/>
        <v>54150</v>
      </c>
      <c r="P620" s="66">
        <f>P621</f>
        <v>54150</v>
      </c>
      <c r="Q620" s="98">
        <f t="shared" si="286"/>
        <v>1</v>
      </c>
    </row>
    <row r="621" spans="1:17" ht="12.75" customHeight="1" x14ac:dyDescent="0.2">
      <c r="A621" s="93" t="s">
        <v>375</v>
      </c>
      <c r="B621" s="94" t="s">
        <v>137</v>
      </c>
      <c r="C621" s="94" t="s">
        <v>144</v>
      </c>
      <c r="D621" s="94" t="s">
        <v>142</v>
      </c>
      <c r="E621" s="94" t="s">
        <v>372</v>
      </c>
      <c r="F621" s="94"/>
      <c r="G621" s="66">
        <f t="shared" si="295"/>
        <v>54150</v>
      </c>
      <c r="H621" s="66">
        <f t="shared" si="295"/>
        <v>0</v>
      </c>
      <c r="I621" s="66">
        <f t="shared" si="295"/>
        <v>0</v>
      </c>
      <c r="J621" s="66">
        <f t="shared" si="295"/>
        <v>0</v>
      </c>
      <c r="K621" s="66">
        <f t="shared" si="295"/>
        <v>0</v>
      </c>
      <c r="L621" s="66">
        <f t="shared" si="295"/>
        <v>0</v>
      </c>
      <c r="M621" s="66">
        <f t="shared" si="295"/>
        <v>0</v>
      </c>
      <c r="N621" s="66">
        <f t="shared" si="295"/>
        <v>54150</v>
      </c>
      <c r="O621" s="66">
        <f t="shared" si="296"/>
        <v>54150</v>
      </c>
      <c r="P621" s="66">
        <f>P622</f>
        <v>54150</v>
      </c>
      <c r="Q621" s="98">
        <f t="shared" si="286"/>
        <v>1</v>
      </c>
    </row>
    <row r="622" spans="1:17" s="102" customFormat="1" ht="12.75" customHeight="1" x14ac:dyDescent="0.2">
      <c r="A622" s="64" t="s">
        <v>6</v>
      </c>
      <c r="B622" s="69" t="s">
        <v>137</v>
      </c>
      <c r="C622" s="69" t="s">
        <v>144</v>
      </c>
      <c r="D622" s="69" t="s">
        <v>142</v>
      </c>
      <c r="E622" s="69" t="s">
        <v>160</v>
      </c>
      <c r="F622" s="69"/>
      <c r="G622" s="67">
        <f t="shared" ref="G622:M623" si="297">G623</f>
        <v>54150</v>
      </c>
      <c r="H622" s="67">
        <f t="shared" si="297"/>
        <v>0</v>
      </c>
      <c r="I622" s="67">
        <f t="shared" si="297"/>
        <v>0</v>
      </c>
      <c r="J622" s="67">
        <f t="shared" si="297"/>
        <v>0</v>
      </c>
      <c r="K622" s="67">
        <f t="shared" si="297"/>
        <v>0</v>
      </c>
      <c r="L622" s="67">
        <f t="shared" si="297"/>
        <v>0</v>
      </c>
      <c r="M622" s="67">
        <f t="shared" si="297"/>
        <v>0</v>
      </c>
      <c r="N622" s="67">
        <f>G622+H622+I622+J622+K622+L622+M622</f>
        <v>54150</v>
      </c>
      <c r="O622" s="67">
        <f t="shared" si="296"/>
        <v>54150</v>
      </c>
      <c r="P622" s="67">
        <f>P623</f>
        <v>54150</v>
      </c>
      <c r="Q622" s="98">
        <f t="shared" si="286"/>
        <v>1</v>
      </c>
    </row>
    <row r="623" spans="1:17" ht="12.75" customHeight="1" x14ac:dyDescent="0.2">
      <c r="A623" s="64" t="s">
        <v>456</v>
      </c>
      <c r="B623" s="69" t="s">
        <v>137</v>
      </c>
      <c r="C623" s="69" t="s">
        <v>144</v>
      </c>
      <c r="D623" s="69" t="s">
        <v>142</v>
      </c>
      <c r="E623" s="69" t="s">
        <v>160</v>
      </c>
      <c r="F623" s="69" t="s">
        <v>224</v>
      </c>
      <c r="G623" s="67">
        <f t="shared" si="297"/>
        <v>54150</v>
      </c>
      <c r="H623" s="67">
        <f t="shared" si="297"/>
        <v>0</v>
      </c>
      <c r="I623" s="67">
        <f t="shared" si="297"/>
        <v>0</v>
      </c>
      <c r="J623" s="67">
        <f t="shared" si="297"/>
        <v>0</v>
      </c>
      <c r="K623" s="67">
        <f t="shared" si="297"/>
        <v>0</v>
      </c>
      <c r="L623" s="67">
        <f t="shared" si="297"/>
        <v>0</v>
      </c>
      <c r="M623" s="67">
        <f t="shared" si="297"/>
        <v>0</v>
      </c>
      <c r="N623" s="67">
        <f>G623+H623+I623+J623+K623+L623+M623</f>
        <v>54150</v>
      </c>
      <c r="O623" s="67">
        <f t="shared" si="296"/>
        <v>54150</v>
      </c>
      <c r="P623" s="67">
        <f t="shared" si="296"/>
        <v>54150</v>
      </c>
      <c r="Q623" s="98">
        <f t="shared" si="286"/>
        <v>1</v>
      </c>
    </row>
    <row r="624" spans="1:17" s="102" customFormat="1" ht="15.75" customHeight="1" x14ac:dyDescent="0.2">
      <c r="A624" s="95" t="s">
        <v>457</v>
      </c>
      <c r="B624" s="70" t="s">
        <v>137</v>
      </c>
      <c r="C624" s="70" t="s">
        <v>144</v>
      </c>
      <c r="D624" s="70" t="s">
        <v>142</v>
      </c>
      <c r="E624" s="70" t="s">
        <v>160</v>
      </c>
      <c r="F624" s="70" t="s">
        <v>225</v>
      </c>
      <c r="G624" s="68">
        <v>54150</v>
      </c>
      <c r="H624" s="68"/>
      <c r="I624" s="68"/>
      <c r="J624" s="68"/>
      <c r="K624" s="68"/>
      <c r="L624" s="68"/>
      <c r="M624" s="68"/>
      <c r="N624" s="68">
        <f>G624+H624+I624+J624+K624+L624+M624</f>
        <v>54150</v>
      </c>
      <c r="O624" s="68">
        <f>G624</f>
        <v>54150</v>
      </c>
      <c r="P624" s="68">
        <f>O624</f>
        <v>54150</v>
      </c>
      <c r="Q624" s="98">
        <f t="shared" si="286"/>
        <v>1</v>
      </c>
    </row>
    <row r="625" spans="1:17" s="195" customFormat="1" ht="15" customHeight="1" x14ac:dyDescent="0.25">
      <c r="A625" s="192" t="s">
        <v>0</v>
      </c>
      <c r="B625" s="193" t="s">
        <v>47</v>
      </c>
      <c r="C625" s="193"/>
      <c r="D625" s="193"/>
      <c r="E625" s="193"/>
      <c r="F625" s="193"/>
      <c r="G625" s="194">
        <f>G626+G661+G674+G698+G692</f>
        <v>84216768.060000002</v>
      </c>
      <c r="H625" s="66">
        <f t="shared" ref="H625:P625" si="298">H626+H661+H674+H698+H692</f>
        <v>0</v>
      </c>
      <c r="I625" s="66">
        <f>I626+I661+I674+I698+I692</f>
        <v>0</v>
      </c>
      <c r="J625" s="66">
        <f t="shared" si="298"/>
        <v>0</v>
      </c>
      <c r="K625" s="66">
        <f t="shared" si="298"/>
        <v>0</v>
      </c>
      <c r="L625" s="66">
        <f t="shared" si="298"/>
        <v>0</v>
      </c>
      <c r="M625" s="66">
        <f t="shared" si="298"/>
        <v>0</v>
      </c>
      <c r="N625" s="194">
        <f>N626+N661+N674+N698+N692</f>
        <v>84216768.060000002</v>
      </c>
      <c r="O625" s="194">
        <f t="shared" si="298"/>
        <v>25660233.260000002</v>
      </c>
      <c r="P625" s="194">
        <f t="shared" si="298"/>
        <v>27607342.760000002</v>
      </c>
      <c r="Q625" s="98">
        <f t="shared" si="286"/>
        <v>1</v>
      </c>
    </row>
    <row r="626" spans="1:17" ht="12.75" customHeight="1" x14ac:dyDescent="0.2">
      <c r="A626" s="93" t="s">
        <v>56</v>
      </c>
      <c r="B626" s="94" t="s">
        <v>47</v>
      </c>
      <c r="C626" s="94" t="s">
        <v>138</v>
      </c>
      <c r="D626" s="94"/>
      <c r="E626" s="94"/>
      <c r="F626" s="94"/>
      <c r="G626" s="66">
        <f>G627+G648+G653</f>
        <v>74630313.459999993</v>
      </c>
      <c r="H626" s="66">
        <f>H627+H648+H653</f>
        <v>0</v>
      </c>
      <c r="I626" s="66">
        <f>I627+I648+I653</f>
        <v>0</v>
      </c>
      <c r="J626" s="66">
        <f>J627+J648+J653</f>
        <v>0</v>
      </c>
      <c r="K626" s="66">
        <f t="shared" ref="K626:P626" si="299">K627+K648+K653</f>
        <v>0</v>
      </c>
      <c r="L626" s="66">
        <f>L627+L648+L653</f>
        <v>0</v>
      </c>
      <c r="M626" s="66">
        <f>M627+M648+M653</f>
        <v>0</v>
      </c>
      <c r="N626" s="66">
        <f>N627+N648+N653</f>
        <v>74630313.459999993</v>
      </c>
      <c r="O626" s="66">
        <f t="shared" si="299"/>
        <v>23109190.809999999</v>
      </c>
      <c r="P626" s="66">
        <f t="shared" si="299"/>
        <v>25109190.809999999</v>
      </c>
      <c r="Q626" s="98">
        <f t="shared" si="286"/>
        <v>1</v>
      </c>
    </row>
    <row r="627" spans="1:17" ht="25.5" customHeight="1" x14ac:dyDescent="0.2">
      <c r="A627" s="93" t="s">
        <v>48</v>
      </c>
      <c r="B627" s="94" t="s">
        <v>47</v>
      </c>
      <c r="C627" s="94" t="s">
        <v>138</v>
      </c>
      <c r="D627" s="94" t="s">
        <v>143</v>
      </c>
      <c r="E627" s="94"/>
      <c r="F627" s="94"/>
      <c r="G627" s="66">
        <f t="shared" ref="G627:P627" si="300">G628</f>
        <v>20709190.809999999</v>
      </c>
      <c r="H627" s="66">
        <f t="shared" si="300"/>
        <v>0</v>
      </c>
      <c r="I627" s="66">
        <f>I628</f>
        <v>0</v>
      </c>
      <c r="J627" s="66">
        <f t="shared" si="300"/>
        <v>0</v>
      </c>
      <c r="K627" s="66">
        <f t="shared" si="300"/>
        <v>0</v>
      </c>
      <c r="L627" s="66">
        <f t="shared" si="300"/>
        <v>0</v>
      </c>
      <c r="M627" s="66">
        <f t="shared" si="300"/>
        <v>0</v>
      </c>
      <c r="N627" s="66">
        <f t="shared" si="300"/>
        <v>20709190.809999999</v>
      </c>
      <c r="O627" s="66">
        <f t="shared" si="300"/>
        <v>22709190.809999999</v>
      </c>
      <c r="P627" s="66">
        <f t="shared" si="300"/>
        <v>24709190.809999999</v>
      </c>
      <c r="Q627" s="98">
        <f t="shared" si="286"/>
        <v>1</v>
      </c>
    </row>
    <row r="628" spans="1:17" ht="12.75" customHeight="1" x14ac:dyDescent="0.2">
      <c r="A628" s="93" t="s">
        <v>375</v>
      </c>
      <c r="B628" s="94" t="s">
        <v>47</v>
      </c>
      <c r="C628" s="94" t="s">
        <v>138</v>
      </c>
      <c r="D628" s="94" t="s">
        <v>143</v>
      </c>
      <c r="E628" s="94" t="s">
        <v>372</v>
      </c>
      <c r="F628" s="94"/>
      <c r="G628" s="66">
        <f>G629+G636+G639+G642</f>
        <v>20709190.809999999</v>
      </c>
      <c r="H628" s="66">
        <f>H629+H636+H639+H642</f>
        <v>0</v>
      </c>
      <c r="I628" s="66">
        <f>I629+I636+I639+I642+I645</f>
        <v>0</v>
      </c>
      <c r="J628" s="66">
        <f>J629+J636+J639+J642</f>
        <v>0</v>
      </c>
      <c r="K628" s="66">
        <f t="shared" ref="K628:P628" si="301">K629+K636+K639+K642</f>
        <v>0</v>
      </c>
      <c r="L628" s="66">
        <f>L629+L636+L639+L642</f>
        <v>0</v>
      </c>
      <c r="M628" s="66">
        <f>M629+M636+M639+M642</f>
        <v>0</v>
      </c>
      <c r="N628" s="66">
        <f>N629+N636+N639+N642+N645</f>
        <v>20709190.809999999</v>
      </c>
      <c r="O628" s="66">
        <f t="shared" si="301"/>
        <v>22709190.809999999</v>
      </c>
      <c r="P628" s="66">
        <f t="shared" si="301"/>
        <v>24709190.809999999</v>
      </c>
      <c r="Q628" s="98">
        <f t="shared" si="286"/>
        <v>1</v>
      </c>
    </row>
    <row r="629" spans="1:17" ht="12.75" customHeight="1" x14ac:dyDescent="0.2">
      <c r="A629" s="64" t="s">
        <v>6</v>
      </c>
      <c r="B629" s="69" t="s">
        <v>47</v>
      </c>
      <c r="C629" s="69" t="s">
        <v>138</v>
      </c>
      <c r="D629" s="69" t="s">
        <v>143</v>
      </c>
      <c r="E629" s="69" t="s">
        <v>160</v>
      </c>
      <c r="F629" s="69"/>
      <c r="G629" s="67">
        <f>G630+G632+G634</f>
        <v>12867909.52</v>
      </c>
      <c r="H629" s="67">
        <f>H630+H632+H634</f>
        <v>0</v>
      </c>
      <c r="I629" s="67">
        <f>I630+I632+I634</f>
        <v>0</v>
      </c>
      <c r="J629" s="67">
        <f>J630+J632+J634</f>
        <v>0</v>
      </c>
      <c r="K629" s="67">
        <f t="shared" ref="K629:P629" si="302">K630+K632+K634</f>
        <v>0</v>
      </c>
      <c r="L629" s="67">
        <f>L630+L632+L634</f>
        <v>0</v>
      </c>
      <c r="M629" s="67">
        <f>M630+M632+M634</f>
        <v>0</v>
      </c>
      <c r="N629" s="67">
        <f>N630+N632+N634</f>
        <v>12867909.52</v>
      </c>
      <c r="O629" s="67">
        <f t="shared" si="302"/>
        <v>14867909.52</v>
      </c>
      <c r="P629" s="67">
        <f t="shared" si="302"/>
        <v>16867909.52</v>
      </c>
      <c r="Q629" s="98">
        <f t="shared" si="286"/>
        <v>1</v>
      </c>
    </row>
    <row r="630" spans="1:17" ht="39" customHeight="1" x14ac:dyDescent="0.2">
      <c r="A630" s="64" t="s">
        <v>58</v>
      </c>
      <c r="B630" s="69" t="s">
        <v>47</v>
      </c>
      <c r="C630" s="69" t="s">
        <v>138</v>
      </c>
      <c r="D630" s="69" t="s">
        <v>143</v>
      </c>
      <c r="E630" s="69" t="s">
        <v>160</v>
      </c>
      <c r="F630" s="69" t="s">
        <v>221</v>
      </c>
      <c r="G630" s="67">
        <f t="shared" ref="G630:P630" si="303">G631</f>
        <v>12147322.07</v>
      </c>
      <c r="H630" s="67">
        <f t="shared" si="303"/>
        <v>0</v>
      </c>
      <c r="I630" s="67">
        <f t="shared" si="303"/>
        <v>0</v>
      </c>
      <c r="J630" s="67">
        <f t="shared" si="303"/>
        <v>0</v>
      </c>
      <c r="K630" s="67">
        <f t="shared" si="303"/>
        <v>0</v>
      </c>
      <c r="L630" s="67">
        <f t="shared" si="303"/>
        <v>0</v>
      </c>
      <c r="M630" s="67">
        <f t="shared" si="303"/>
        <v>0</v>
      </c>
      <c r="N630" s="67">
        <f t="shared" si="303"/>
        <v>12147322.07</v>
      </c>
      <c r="O630" s="67">
        <f t="shared" si="303"/>
        <v>14147322.07</v>
      </c>
      <c r="P630" s="67">
        <f t="shared" si="303"/>
        <v>16147322.07</v>
      </c>
      <c r="Q630" s="98">
        <f t="shared" si="286"/>
        <v>1</v>
      </c>
    </row>
    <row r="631" spans="1:17" s="102" customFormat="1" ht="12.75" customHeight="1" x14ac:dyDescent="0.2">
      <c r="A631" s="95" t="s">
        <v>59</v>
      </c>
      <c r="B631" s="70" t="s">
        <v>47</v>
      </c>
      <c r="C631" s="70" t="s">
        <v>138</v>
      </c>
      <c r="D631" s="70" t="s">
        <v>143</v>
      </c>
      <c r="E631" s="70" t="s">
        <v>160</v>
      </c>
      <c r="F631" s="70" t="s">
        <v>222</v>
      </c>
      <c r="G631" s="68">
        <v>12147322.07</v>
      </c>
      <c r="H631" s="68"/>
      <c r="I631" s="68"/>
      <c r="J631" s="68"/>
      <c r="K631" s="68"/>
      <c r="L631" s="68"/>
      <c r="M631" s="68"/>
      <c r="N631" s="68">
        <f>G631+H631+I631+J631+K631+L631+M631</f>
        <v>12147322.07</v>
      </c>
      <c r="O631" s="68">
        <f>12147322.07+2000000</f>
        <v>14147322.07</v>
      </c>
      <c r="P631" s="68">
        <f>12147322.07+4000000</f>
        <v>16147322.07</v>
      </c>
      <c r="Q631" s="98">
        <f t="shared" si="286"/>
        <v>1</v>
      </c>
    </row>
    <row r="632" spans="1:17" ht="12.75" customHeight="1" x14ac:dyDescent="0.2">
      <c r="A632" s="64" t="s">
        <v>456</v>
      </c>
      <c r="B632" s="69" t="s">
        <v>47</v>
      </c>
      <c r="C632" s="69" t="s">
        <v>138</v>
      </c>
      <c r="D632" s="69" t="s">
        <v>143</v>
      </c>
      <c r="E632" s="69" t="s">
        <v>160</v>
      </c>
      <c r="F632" s="69" t="s">
        <v>224</v>
      </c>
      <c r="G632" s="67">
        <f t="shared" ref="G632:M632" si="304">G633</f>
        <v>717587.45</v>
      </c>
      <c r="H632" s="67">
        <f t="shared" si="304"/>
        <v>0</v>
      </c>
      <c r="I632" s="67">
        <f t="shared" si="304"/>
        <v>0</v>
      </c>
      <c r="J632" s="67">
        <f t="shared" si="304"/>
        <v>0</v>
      </c>
      <c r="K632" s="67">
        <f t="shared" si="304"/>
        <v>0</v>
      </c>
      <c r="L632" s="67">
        <f t="shared" si="304"/>
        <v>0</v>
      </c>
      <c r="M632" s="67">
        <f t="shared" si="304"/>
        <v>0</v>
      </c>
      <c r="N632" s="67">
        <f t="shared" ref="N632:N702" si="305">G632+H632+I632+J632+K632+L632+M632</f>
        <v>717587.45</v>
      </c>
      <c r="O632" s="67">
        <f>O633</f>
        <v>717587.45</v>
      </c>
      <c r="P632" s="67">
        <f>P633</f>
        <v>717587.45</v>
      </c>
      <c r="Q632" s="98">
        <f t="shared" si="286"/>
        <v>1</v>
      </c>
    </row>
    <row r="633" spans="1:17" s="102" customFormat="1" ht="15" customHeight="1" x14ac:dyDescent="0.2">
      <c r="A633" s="95" t="s">
        <v>457</v>
      </c>
      <c r="B633" s="70" t="s">
        <v>47</v>
      </c>
      <c r="C633" s="70" t="s">
        <v>138</v>
      </c>
      <c r="D633" s="70" t="s">
        <v>143</v>
      </c>
      <c r="E633" s="70" t="s">
        <v>160</v>
      </c>
      <c r="F633" s="70" t="s">
        <v>225</v>
      </c>
      <c r="G633" s="68">
        <v>717587.45</v>
      </c>
      <c r="H633" s="68"/>
      <c r="I633" s="68"/>
      <c r="J633" s="68">
        <v>0</v>
      </c>
      <c r="K633" s="68"/>
      <c r="L633" s="68"/>
      <c r="M633" s="68"/>
      <c r="N633" s="68">
        <f t="shared" si="305"/>
        <v>717587.45</v>
      </c>
      <c r="O633" s="68">
        <v>717587.45</v>
      </c>
      <c r="P633" s="68">
        <v>717587.45</v>
      </c>
      <c r="Q633" s="98">
        <f t="shared" si="286"/>
        <v>1</v>
      </c>
    </row>
    <row r="634" spans="1:17" ht="12.75" customHeight="1" x14ac:dyDescent="0.2">
      <c r="A634" s="64" t="s">
        <v>63</v>
      </c>
      <c r="B634" s="69" t="s">
        <v>47</v>
      </c>
      <c r="C634" s="69" t="s">
        <v>138</v>
      </c>
      <c r="D634" s="69" t="s">
        <v>143</v>
      </c>
      <c r="E634" s="69" t="s">
        <v>160</v>
      </c>
      <c r="F634" s="69" t="s">
        <v>227</v>
      </c>
      <c r="G634" s="67">
        <f t="shared" ref="G634:M634" si="306">G635</f>
        <v>3000</v>
      </c>
      <c r="H634" s="67">
        <f t="shared" si="306"/>
        <v>0</v>
      </c>
      <c r="I634" s="67">
        <f t="shared" si="306"/>
        <v>0</v>
      </c>
      <c r="J634" s="67">
        <f t="shared" si="306"/>
        <v>0</v>
      </c>
      <c r="K634" s="67">
        <f t="shared" si="306"/>
        <v>0</v>
      </c>
      <c r="L634" s="67">
        <f t="shared" si="306"/>
        <v>0</v>
      </c>
      <c r="M634" s="67">
        <f t="shared" si="306"/>
        <v>0</v>
      </c>
      <c r="N634" s="67">
        <f t="shared" si="305"/>
        <v>3000</v>
      </c>
      <c r="O634" s="67">
        <f>O635</f>
        <v>3000</v>
      </c>
      <c r="P634" s="67">
        <f>P635</f>
        <v>3000</v>
      </c>
      <c r="Q634" s="98">
        <f t="shared" si="286"/>
        <v>1</v>
      </c>
    </row>
    <row r="635" spans="1:17" s="102" customFormat="1" ht="12.75" customHeight="1" x14ac:dyDescent="0.2">
      <c r="A635" s="95" t="s">
        <v>64</v>
      </c>
      <c r="B635" s="70" t="s">
        <v>47</v>
      </c>
      <c r="C635" s="70" t="s">
        <v>138</v>
      </c>
      <c r="D635" s="70" t="s">
        <v>143</v>
      </c>
      <c r="E635" s="70" t="s">
        <v>160</v>
      </c>
      <c r="F635" s="70" t="s">
        <v>229</v>
      </c>
      <c r="G635" s="68">
        <v>3000</v>
      </c>
      <c r="H635" s="68"/>
      <c r="I635" s="68"/>
      <c r="J635" s="68"/>
      <c r="K635" s="68"/>
      <c r="L635" s="68"/>
      <c r="M635" s="68"/>
      <c r="N635" s="68">
        <f t="shared" si="305"/>
        <v>3000</v>
      </c>
      <c r="O635" s="68">
        <v>3000</v>
      </c>
      <c r="P635" s="68">
        <v>3000</v>
      </c>
      <c r="Q635" s="98">
        <f t="shared" si="286"/>
        <v>1</v>
      </c>
    </row>
    <row r="636" spans="1:17" ht="54" customHeight="1" x14ac:dyDescent="0.2">
      <c r="A636" s="103" t="s">
        <v>239</v>
      </c>
      <c r="B636" s="69" t="s">
        <v>47</v>
      </c>
      <c r="C636" s="69" t="s">
        <v>138</v>
      </c>
      <c r="D636" s="69" t="s">
        <v>143</v>
      </c>
      <c r="E636" s="69" t="s">
        <v>161</v>
      </c>
      <c r="F636" s="69"/>
      <c r="G636" s="67">
        <f t="shared" ref="G636:M637" si="307">G637</f>
        <v>7841281.29</v>
      </c>
      <c r="H636" s="67">
        <f t="shared" si="307"/>
        <v>0</v>
      </c>
      <c r="I636" s="67">
        <f t="shared" si="307"/>
        <v>0</v>
      </c>
      <c r="J636" s="67">
        <f t="shared" si="307"/>
        <v>0</v>
      </c>
      <c r="K636" s="67">
        <f t="shared" si="307"/>
        <v>0</v>
      </c>
      <c r="L636" s="67">
        <f t="shared" si="307"/>
        <v>0</v>
      </c>
      <c r="M636" s="67">
        <f t="shared" si="307"/>
        <v>0</v>
      </c>
      <c r="N636" s="67">
        <f t="shared" si="305"/>
        <v>7841281.29</v>
      </c>
      <c r="O636" s="67">
        <f>O637</f>
        <v>7841281.29</v>
      </c>
      <c r="P636" s="67">
        <f>P637</f>
        <v>7841281.29</v>
      </c>
      <c r="Q636" s="98">
        <f t="shared" si="286"/>
        <v>1</v>
      </c>
    </row>
    <row r="637" spans="1:17" ht="39" customHeight="1" x14ac:dyDescent="0.2">
      <c r="A637" s="64" t="s">
        <v>58</v>
      </c>
      <c r="B637" s="69" t="s">
        <v>47</v>
      </c>
      <c r="C637" s="69" t="s">
        <v>138</v>
      </c>
      <c r="D637" s="69" t="s">
        <v>143</v>
      </c>
      <c r="E637" s="69" t="s">
        <v>161</v>
      </c>
      <c r="F637" s="69" t="s">
        <v>221</v>
      </c>
      <c r="G637" s="67">
        <f t="shared" si="307"/>
        <v>7841281.29</v>
      </c>
      <c r="H637" s="67">
        <f t="shared" si="307"/>
        <v>0</v>
      </c>
      <c r="I637" s="67">
        <f t="shared" si="307"/>
        <v>0</v>
      </c>
      <c r="J637" s="67">
        <f t="shared" si="307"/>
        <v>0</v>
      </c>
      <c r="K637" s="67">
        <f t="shared" si="307"/>
        <v>0</v>
      </c>
      <c r="L637" s="67">
        <f t="shared" si="307"/>
        <v>0</v>
      </c>
      <c r="M637" s="67">
        <f t="shared" si="307"/>
        <v>0</v>
      </c>
      <c r="N637" s="67">
        <f t="shared" si="305"/>
        <v>7841281.29</v>
      </c>
      <c r="O637" s="67">
        <f>O638</f>
        <v>7841281.29</v>
      </c>
      <c r="P637" s="67">
        <f>P638</f>
        <v>7841281.29</v>
      </c>
      <c r="Q637" s="98">
        <f t="shared" si="286"/>
        <v>1</v>
      </c>
    </row>
    <row r="638" spans="1:17" s="102" customFormat="1" ht="12.75" customHeight="1" x14ac:dyDescent="0.2">
      <c r="A638" s="95" t="s">
        <v>59</v>
      </c>
      <c r="B638" s="70" t="s">
        <v>47</v>
      </c>
      <c r="C638" s="70" t="s">
        <v>138</v>
      </c>
      <c r="D638" s="70" t="s">
        <v>143</v>
      </c>
      <c r="E638" s="70" t="s">
        <v>161</v>
      </c>
      <c r="F638" s="70" t="s">
        <v>222</v>
      </c>
      <c r="G638" s="68">
        <v>7841281.29</v>
      </c>
      <c r="H638" s="68"/>
      <c r="I638" s="68"/>
      <c r="J638" s="68"/>
      <c r="K638" s="68"/>
      <c r="L638" s="68"/>
      <c r="M638" s="68"/>
      <c r="N638" s="68">
        <f t="shared" si="305"/>
        <v>7841281.29</v>
      </c>
      <c r="O638" s="68">
        <v>7841281.29</v>
      </c>
      <c r="P638" s="68">
        <v>7841281.29</v>
      </c>
      <c r="Q638" s="98">
        <f t="shared" si="286"/>
        <v>1</v>
      </c>
    </row>
    <row r="639" spans="1:17" ht="38.25" hidden="1" customHeight="1" x14ac:dyDescent="0.2">
      <c r="A639" s="104" t="s">
        <v>447</v>
      </c>
      <c r="B639" s="69" t="s">
        <v>47</v>
      </c>
      <c r="C639" s="69" t="s">
        <v>138</v>
      </c>
      <c r="D639" s="69" t="s">
        <v>143</v>
      </c>
      <c r="E639" s="69" t="s">
        <v>448</v>
      </c>
      <c r="F639" s="69"/>
      <c r="G639" s="67">
        <f t="shared" ref="G639:M640" si="308">G640</f>
        <v>0</v>
      </c>
      <c r="H639" s="67">
        <f t="shared" si="308"/>
        <v>0</v>
      </c>
      <c r="I639" s="67">
        <f t="shared" si="308"/>
        <v>0</v>
      </c>
      <c r="J639" s="67">
        <f t="shared" si="308"/>
        <v>0</v>
      </c>
      <c r="K639" s="67">
        <f t="shared" si="308"/>
        <v>0</v>
      </c>
      <c r="L639" s="67">
        <f t="shared" si="308"/>
        <v>0</v>
      </c>
      <c r="M639" s="67">
        <f t="shared" si="308"/>
        <v>0</v>
      </c>
      <c r="N639" s="67">
        <f t="shared" si="305"/>
        <v>0</v>
      </c>
      <c r="O639" s="67">
        <f>O640</f>
        <v>0</v>
      </c>
      <c r="P639" s="67">
        <f>P640</f>
        <v>0</v>
      </c>
      <c r="Q639" s="98" t="str">
        <f t="shared" si="286"/>
        <v xml:space="preserve"> </v>
      </c>
    </row>
    <row r="640" spans="1:17" ht="38.25" hidden="1" customHeight="1" x14ac:dyDescent="0.2">
      <c r="A640" s="104" t="s">
        <v>58</v>
      </c>
      <c r="B640" s="69" t="s">
        <v>47</v>
      </c>
      <c r="C640" s="69" t="s">
        <v>138</v>
      </c>
      <c r="D640" s="69" t="s">
        <v>143</v>
      </c>
      <c r="E640" s="69" t="s">
        <v>448</v>
      </c>
      <c r="F640" s="69" t="s">
        <v>221</v>
      </c>
      <c r="G640" s="67">
        <f t="shared" si="308"/>
        <v>0</v>
      </c>
      <c r="H640" s="67">
        <f t="shared" si="308"/>
        <v>0</v>
      </c>
      <c r="I640" s="67">
        <f t="shared" si="308"/>
        <v>0</v>
      </c>
      <c r="J640" s="67">
        <f t="shared" si="308"/>
        <v>0</v>
      </c>
      <c r="K640" s="67">
        <f t="shared" si="308"/>
        <v>0</v>
      </c>
      <c r="L640" s="67">
        <f t="shared" si="308"/>
        <v>0</v>
      </c>
      <c r="M640" s="67">
        <f t="shared" si="308"/>
        <v>0</v>
      </c>
      <c r="N640" s="67">
        <f t="shared" si="305"/>
        <v>0</v>
      </c>
      <c r="O640" s="67">
        <f>O641</f>
        <v>0</v>
      </c>
      <c r="P640" s="67">
        <f>P641</f>
        <v>0</v>
      </c>
      <c r="Q640" s="98" t="str">
        <f t="shared" si="286"/>
        <v xml:space="preserve"> </v>
      </c>
    </row>
    <row r="641" spans="1:17" s="102" customFormat="1" ht="12.75" hidden="1" customHeight="1" x14ac:dyDescent="0.2">
      <c r="A641" s="105" t="s">
        <v>59</v>
      </c>
      <c r="B641" s="70" t="s">
        <v>47</v>
      </c>
      <c r="C641" s="70" t="s">
        <v>138</v>
      </c>
      <c r="D641" s="70" t="s">
        <v>143</v>
      </c>
      <c r="E641" s="70" t="s">
        <v>448</v>
      </c>
      <c r="F641" s="70" t="s">
        <v>222</v>
      </c>
      <c r="G641" s="68">
        <v>0</v>
      </c>
      <c r="H641" s="68"/>
      <c r="I641" s="68"/>
      <c r="J641" s="68"/>
      <c r="K641" s="68"/>
      <c r="L641" s="68"/>
      <c r="M641" s="68"/>
      <c r="N641" s="78">
        <f t="shared" si="305"/>
        <v>0</v>
      </c>
      <c r="O641" s="68">
        <v>0</v>
      </c>
      <c r="P641" s="68">
        <f>O641</f>
        <v>0</v>
      </c>
      <c r="Q641" s="98" t="str">
        <f t="shared" si="286"/>
        <v xml:space="preserve"> </v>
      </c>
    </row>
    <row r="642" spans="1:17" ht="25.5" hidden="1" customHeight="1" x14ac:dyDescent="0.2">
      <c r="A642" s="104" t="s">
        <v>4</v>
      </c>
      <c r="B642" s="69" t="s">
        <v>47</v>
      </c>
      <c r="C642" s="69" t="s">
        <v>138</v>
      </c>
      <c r="D642" s="69" t="s">
        <v>143</v>
      </c>
      <c r="E642" s="69" t="s">
        <v>159</v>
      </c>
      <c r="F642" s="69"/>
      <c r="G642" s="67">
        <f t="shared" ref="G642:M643" si="309">G643</f>
        <v>0</v>
      </c>
      <c r="H642" s="67">
        <f t="shared" si="309"/>
        <v>0</v>
      </c>
      <c r="I642" s="67">
        <f t="shared" si="309"/>
        <v>0</v>
      </c>
      <c r="J642" s="67">
        <f t="shared" si="309"/>
        <v>0</v>
      </c>
      <c r="K642" s="67">
        <f t="shared" si="309"/>
        <v>0</v>
      </c>
      <c r="L642" s="67">
        <f t="shared" si="309"/>
        <v>0</v>
      </c>
      <c r="M642" s="67">
        <f t="shared" si="309"/>
        <v>0</v>
      </c>
      <c r="N642" s="67">
        <f t="shared" si="305"/>
        <v>0</v>
      </c>
      <c r="O642" s="67">
        <f>O643</f>
        <v>0</v>
      </c>
      <c r="P642" s="67">
        <f>P643</f>
        <v>0</v>
      </c>
      <c r="Q642" s="98" t="str">
        <f t="shared" si="286"/>
        <v xml:space="preserve"> </v>
      </c>
    </row>
    <row r="643" spans="1:17" ht="38.25" hidden="1" customHeight="1" x14ac:dyDescent="0.2">
      <c r="A643" s="104" t="s">
        <v>58</v>
      </c>
      <c r="B643" s="69" t="s">
        <v>47</v>
      </c>
      <c r="C643" s="69" t="s">
        <v>138</v>
      </c>
      <c r="D643" s="69" t="s">
        <v>143</v>
      </c>
      <c r="E643" s="69" t="s">
        <v>159</v>
      </c>
      <c r="F643" s="69" t="s">
        <v>221</v>
      </c>
      <c r="G643" s="67">
        <f t="shared" si="309"/>
        <v>0</v>
      </c>
      <c r="H643" s="67">
        <f t="shared" si="309"/>
        <v>0</v>
      </c>
      <c r="I643" s="67">
        <f t="shared" si="309"/>
        <v>0</v>
      </c>
      <c r="J643" s="67">
        <f t="shared" si="309"/>
        <v>0</v>
      </c>
      <c r="K643" s="67">
        <f t="shared" si="309"/>
        <v>0</v>
      </c>
      <c r="L643" s="67">
        <f t="shared" si="309"/>
        <v>0</v>
      </c>
      <c r="M643" s="67">
        <f t="shared" si="309"/>
        <v>0</v>
      </c>
      <c r="N643" s="67">
        <f t="shared" si="305"/>
        <v>0</v>
      </c>
      <c r="O643" s="67">
        <f>O644</f>
        <v>0</v>
      </c>
      <c r="P643" s="67">
        <f>P644</f>
        <v>0</v>
      </c>
      <c r="Q643" s="98" t="str">
        <f t="shared" si="286"/>
        <v xml:space="preserve"> </v>
      </c>
    </row>
    <row r="644" spans="1:17" s="102" customFormat="1" ht="12.75" hidden="1" customHeight="1" x14ac:dyDescent="0.2">
      <c r="A644" s="105" t="s">
        <v>59</v>
      </c>
      <c r="B644" s="70" t="s">
        <v>47</v>
      </c>
      <c r="C644" s="70" t="s">
        <v>138</v>
      </c>
      <c r="D644" s="70" t="s">
        <v>143</v>
      </c>
      <c r="E644" s="70" t="s">
        <v>159</v>
      </c>
      <c r="F644" s="70" t="s">
        <v>222</v>
      </c>
      <c r="G644" s="68">
        <v>0</v>
      </c>
      <c r="H644" s="68"/>
      <c r="I644" s="68"/>
      <c r="J644" s="68"/>
      <c r="K644" s="68"/>
      <c r="L644" s="68"/>
      <c r="M644" s="68"/>
      <c r="N644" s="78">
        <f t="shared" si="305"/>
        <v>0</v>
      </c>
      <c r="O644" s="68">
        <v>0</v>
      </c>
      <c r="P644" s="68">
        <f>O644</f>
        <v>0</v>
      </c>
      <c r="Q644" s="98" t="str">
        <f t="shared" si="286"/>
        <v xml:space="preserve"> </v>
      </c>
    </row>
    <row r="645" spans="1:17" ht="40.5" hidden="1" customHeight="1" x14ac:dyDescent="0.2">
      <c r="A645" s="240" t="s">
        <v>515</v>
      </c>
      <c r="B645" s="241" t="s">
        <v>47</v>
      </c>
      <c r="C645" s="241" t="s">
        <v>138</v>
      </c>
      <c r="D645" s="241" t="s">
        <v>143</v>
      </c>
      <c r="E645" s="241" t="s">
        <v>517</v>
      </c>
      <c r="F645" s="241"/>
      <c r="G645" s="242"/>
      <c r="H645" s="242"/>
      <c r="I645" s="242">
        <f>I646</f>
        <v>0</v>
      </c>
      <c r="J645" s="242"/>
      <c r="K645" s="242"/>
      <c r="L645" s="242"/>
      <c r="M645" s="242"/>
      <c r="N645" s="67">
        <f t="shared" si="305"/>
        <v>0</v>
      </c>
      <c r="O645" s="242">
        <v>0</v>
      </c>
      <c r="P645" s="242">
        <v>0</v>
      </c>
      <c r="Q645" s="98" t="str">
        <f t="shared" si="286"/>
        <v xml:space="preserve"> </v>
      </c>
    </row>
    <row r="646" spans="1:17" ht="42.75" hidden="1" customHeight="1" x14ac:dyDescent="0.2">
      <c r="A646" s="240" t="s">
        <v>58</v>
      </c>
      <c r="B646" s="241" t="s">
        <v>47</v>
      </c>
      <c r="C646" s="241" t="s">
        <v>138</v>
      </c>
      <c r="D646" s="241" t="s">
        <v>143</v>
      </c>
      <c r="E646" s="241" t="s">
        <v>517</v>
      </c>
      <c r="F646" s="241" t="s">
        <v>221</v>
      </c>
      <c r="G646" s="242"/>
      <c r="H646" s="242"/>
      <c r="I646" s="242">
        <f>I647</f>
        <v>0</v>
      </c>
      <c r="J646" s="242"/>
      <c r="K646" s="242"/>
      <c r="L646" s="242"/>
      <c r="M646" s="242"/>
      <c r="N646" s="67">
        <f t="shared" si="305"/>
        <v>0</v>
      </c>
      <c r="O646" s="242">
        <v>0</v>
      </c>
      <c r="P646" s="242">
        <v>0</v>
      </c>
      <c r="Q646" s="98" t="str">
        <f t="shared" si="286"/>
        <v xml:space="preserve"> </v>
      </c>
    </row>
    <row r="647" spans="1:17" s="102" customFormat="1" ht="20.25" hidden="1" customHeight="1" x14ac:dyDescent="0.2">
      <c r="A647" s="95" t="s">
        <v>59</v>
      </c>
      <c r="B647" s="70" t="s">
        <v>47</v>
      </c>
      <c r="C647" s="70" t="s">
        <v>138</v>
      </c>
      <c r="D647" s="70" t="s">
        <v>143</v>
      </c>
      <c r="E647" s="209" t="s">
        <v>517</v>
      </c>
      <c r="F647" s="70" t="s">
        <v>222</v>
      </c>
      <c r="G647" s="68"/>
      <c r="H647" s="68"/>
      <c r="I647" s="68">
        <v>0</v>
      </c>
      <c r="J647" s="68"/>
      <c r="K647" s="68"/>
      <c r="L647" s="68"/>
      <c r="M647" s="68"/>
      <c r="N647" s="68">
        <f>G647+H647+I647+J647+K647+L647+M647</f>
        <v>0</v>
      </c>
      <c r="O647" s="68">
        <v>0</v>
      </c>
      <c r="P647" s="68">
        <v>0</v>
      </c>
      <c r="Q647" s="98" t="str">
        <f t="shared" si="286"/>
        <v xml:space="preserve"> </v>
      </c>
    </row>
    <row r="648" spans="1:17" ht="12.75" customHeight="1" x14ac:dyDescent="0.2">
      <c r="A648" s="93" t="s">
        <v>49</v>
      </c>
      <c r="B648" s="94" t="s">
        <v>47</v>
      </c>
      <c r="C648" s="94" t="s">
        <v>138</v>
      </c>
      <c r="D648" s="94" t="s">
        <v>148</v>
      </c>
      <c r="E648" s="94"/>
      <c r="F648" s="94"/>
      <c r="G648" s="66">
        <f t="shared" ref="G648:M651" si="310">G649</f>
        <v>400000</v>
      </c>
      <c r="H648" s="66">
        <f t="shared" si="310"/>
        <v>0</v>
      </c>
      <c r="I648" s="66">
        <f t="shared" si="310"/>
        <v>0</v>
      </c>
      <c r="J648" s="66">
        <f t="shared" si="310"/>
        <v>0</v>
      </c>
      <c r="K648" s="66">
        <f t="shared" si="310"/>
        <v>0</v>
      </c>
      <c r="L648" s="66">
        <f t="shared" si="310"/>
        <v>0</v>
      </c>
      <c r="M648" s="66">
        <f t="shared" si="310"/>
        <v>0</v>
      </c>
      <c r="N648" s="66">
        <f t="shared" si="305"/>
        <v>400000</v>
      </c>
      <c r="O648" s="66">
        <f t="shared" ref="O648:P651" si="311">O649</f>
        <v>400000</v>
      </c>
      <c r="P648" s="66">
        <f t="shared" si="311"/>
        <v>400000</v>
      </c>
      <c r="Q648" s="98">
        <f t="shared" si="286"/>
        <v>1</v>
      </c>
    </row>
    <row r="649" spans="1:17" ht="12.75" customHeight="1" x14ac:dyDescent="0.2">
      <c r="A649" s="93" t="s">
        <v>375</v>
      </c>
      <c r="B649" s="94" t="s">
        <v>47</v>
      </c>
      <c r="C649" s="94" t="s">
        <v>138</v>
      </c>
      <c r="D649" s="94" t="s">
        <v>148</v>
      </c>
      <c r="E649" s="94" t="s">
        <v>372</v>
      </c>
      <c r="F649" s="94"/>
      <c r="G649" s="66">
        <f t="shared" si="310"/>
        <v>400000</v>
      </c>
      <c r="H649" s="66">
        <f t="shared" si="310"/>
        <v>0</v>
      </c>
      <c r="I649" s="66">
        <f t="shared" si="310"/>
        <v>0</v>
      </c>
      <c r="J649" s="66">
        <f t="shared" si="310"/>
        <v>0</v>
      </c>
      <c r="K649" s="66">
        <f t="shared" si="310"/>
        <v>0</v>
      </c>
      <c r="L649" s="66">
        <f t="shared" si="310"/>
        <v>0</v>
      </c>
      <c r="M649" s="66">
        <f t="shared" si="310"/>
        <v>0</v>
      </c>
      <c r="N649" s="66">
        <f t="shared" si="305"/>
        <v>400000</v>
      </c>
      <c r="O649" s="66">
        <f t="shared" si="311"/>
        <v>400000</v>
      </c>
      <c r="P649" s="66">
        <f t="shared" si="311"/>
        <v>400000</v>
      </c>
      <c r="Q649" s="98">
        <f t="shared" si="286"/>
        <v>1</v>
      </c>
    </row>
    <row r="650" spans="1:17" ht="12.75" customHeight="1" x14ac:dyDescent="0.2">
      <c r="A650" s="64" t="s">
        <v>50</v>
      </c>
      <c r="B650" s="69" t="s">
        <v>47</v>
      </c>
      <c r="C650" s="69" t="s">
        <v>138</v>
      </c>
      <c r="D650" s="69" t="s">
        <v>148</v>
      </c>
      <c r="E650" s="69" t="s">
        <v>217</v>
      </c>
      <c r="F650" s="69"/>
      <c r="G650" s="67">
        <f t="shared" si="310"/>
        <v>400000</v>
      </c>
      <c r="H650" s="67">
        <f t="shared" si="310"/>
        <v>0</v>
      </c>
      <c r="I650" s="67">
        <f t="shared" si="310"/>
        <v>0</v>
      </c>
      <c r="J650" s="67">
        <f t="shared" si="310"/>
        <v>0</v>
      </c>
      <c r="K650" s="67">
        <f t="shared" si="310"/>
        <v>0</v>
      </c>
      <c r="L650" s="67">
        <f t="shared" si="310"/>
        <v>0</v>
      </c>
      <c r="M650" s="67">
        <f t="shared" si="310"/>
        <v>0</v>
      </c>
      <c r="N650" s="67">
        <f t="shared" si="305"/>
        <v>400000</v>
      </c>
      <c r="O650" s="67">
        <f t="shared" si="311"/>
        <v>400000</v>
      </c>
      <c r="P650" s="67">
        <f t="shared" si="311"/>
        <v>400000</v>
      </c>
      <c r="Q650" s="98">
        <f t="shared" si="286"/>
        <v>1</v>
      </c>
    </row>
    <row r="651" spans="1:17" ht="12.75" customHeight="1" x14ac:dyDescent="0.2">
      <c r="A651" s="64" t="s">
        <v>63</v>
      </c>
      <c r="B651" s="69" t="s">
        <v>47</v>
      </c>
      <c r="C651" s="69" t="s">
        <v>138</v>
      </c>
      <c r="D651" s="69" t="s">
        <v>148</v>
      </c>
      <c r="E651" s="69" t="s">
        <v>217</v>
      </c>
      <c r="F651" s="69" t="s">
        <v>227</v>
      </c>
      <c r="G651" s="67">
        <f t="shared" si="310"/>
        <v>400000</v>
      </c>
      <c r="H651" s="67">
        <f t="shared" si="310"/>
        <v>0</v>
      </c>
      <c r="I651" s="67">
        <f t="shared" si="310"/>
        <v>0</v>
      </c>
      <c r="J651" s="67">
        <f t="shared" si="310"/>
        <v>0</v>
      </c>
      <c r="K651" s="67">
        <f t="shared" si="310"/>
        <v>0</v>
      </c>
      <c r="L651" s="67">
        <f t="shared" si="310"/>
        <v>0</v>
      </c>
      <c r="M651" s="67">
        <f t="shared" si="310"/>
        <v>0</v>
      </c>
      <c r="N651" s="67">
        <f t="shared" si="305"/>
        <v>400000</v>
      </c>
      <c r="O651" s="67">
        <f t="shared" si="311"/>
        <v>400000</v>
      </c>
      <c r="P651" s="67">
        <f t="shared" si="311"/>
        <v>400000</v>
      </c>
      <c r="Q651" s="98">
        <f t="shared" si="286"/>
        <v>1</v>
      </c>
    </row>
    <row r="652" spans="1:17" s="102" customFormat="1" ht="12.75" customHeight="1" x14ac:dyDescent="0.2">
      <c r="A652" s="95" t="s">
        <v>51</v>
      </c>
      <c r="B652" s="70" t="s">
        <v>47</v>
      </c>
      <c r="C652" s="70" t="s">
        <v>138</v>
      </c>
      <c r="D652" s="70" t="s">
        <v>148</v>
      </c>
      <c r="E652" s="70" t="s">
        <v>217</v>
      </c>
      <c r="F652" s="70" t="s">
        <v>231</v>
      </c>
      <c r="G652" s="68">
        <v>400000</v>
      </c>
      <c r="H652" s="68">
        <v>0</v>
      </c>
      <c r="I652" s="68">
        <v>0</v>
      </c>
      <c r="J652" s="68">
        <v>0</v>
      </c>
      <c r="K652" s="68"/>
      <c r="L652" s="68"/>
      <c r="M652" s="68"/>
      <c r="N652" s="68">
        <f t="shared" si="305"/>
        <v>400000</v>
      </c>
      <c r="O652" s="68">
        <v>400000</v>
      </c>
      <c r="P652" s="68">
        <v>400000</v>
      </c>
      <c r="Q652" s="98">
        <f t="shared" si="286"/>
        <v>1</v>
      </c>
    </row>
    <row r="653" spans="1:17" ht="12.75" customHeight="1" x14ac:dyDescent="0.2">
      <c r="A653" s="106" t="s">
        <v>10</v>
      </c>
      <c r="B653" s="94" t="s">
        <v>47</v>
      </c>
      <c r="C653" s="94" t="s">
        <v>138</v>
      </c>
      <c r="D653" s="94" t="s">
        <v>150</v>
      </c>
      <c r="E653" s="94"/>
      <c r="F653" s="94"/>
      <c r="G653" s="66">
        <f t="shared" ref="G653:P656" si="312">G654</f>
        <v>53521122.649999999</v>
      </c>
      <c r="H653" s="66">
        <f t="shared" si="312"/>
        <v>0</v>
      </c>
      <c r="I653" s="66">
        <f t="shared" si="312"/>
        <v>0</v>
      </c>
      <c r="J653" s="66">
        <f t="shared" si="312"/>
        <v>0</v>
      </c>
      <c r="K653" s="66">
        <f t="shared" si="312"/>
        <v>0</v>
      </c>
      <c r="L653" s="66">
        <f t="shared" si="312"/>
        <v>0</v>
      </c>
      <c r="M653" s="66">
        <f t="shared" si="312"/>
        <v>0</v>
      </c>
      <c r="N653" s="66">
        <f t="shared" si="312"/>
        <v>53521122.649999999</v>
      </c>
      <c r="O653" s="66">
        <f t="shared" si="312"/>
        <v>0</v>
      </c>
      <c r="P653" s="66">
        <f t="shared" si="312"/>
        <v>0</v>
      </c>
      <c r="Q653" s="98">
        <f t="shared" si="286"/>
        <v>1</v>
      </c>
    </row>
    <row r="654" spans="1:17" ht="12.75" customHeight="1" x14ac:dyDescent="0.2">
      <c r="A654" s="106" t="s">
        <v>375</v>
      </c>
      <c r="B654" s="94" t="s">
        <v>47</v>
      </c>
      <c r="C654" s="94" t="s">
        <v>138</v>
      </c>
      <c r="D654" s="94" t="s">
        <v>150</v>
      </c>
      <c r="E654" s="94" t="s">
        <v>372</v>
      </c>
      <c r="F654" s="94"/>
      <c r="G654" s="66">
        <f>G655+G658</f>
        <v>53521122.649999999</v>
      </c>
      <c r="H654" s="66">
        <f>H655+H658</f>
        <v>0</v>
      </c>
      <c r="I654" s="66">
        <f>I655+I658</f>
        <v>0</v>
      </c>
      <c r="J654" s="66">
        <f>J655+J658</f>
        <v>0</v>
      </c>
      <c r="K654" s="66">
        <f t="shared" ref="K654:P654" si="313">K655+K658</f>
        <v>0</v>
      </c>
      <c r="L654" s="66">
        <f>L655+L658</f>
        <v>0</v>
      </c>
      <c r="M654" s="66">
        <f>M655+M658</f>
        <v>0</v>
      </c>
      <c r="N654" s="66">
        <f t="shared" si="313"/>
        <v>53521122.649999999</v>
      </c>
      <c r="O654" s="66">
        <f t="shared" si="313"/>
        <v>0</v>
      </c>
      <c r="P654" s="66">
        <f t="shared" si="313"/>
        <v>0</v>
      </c>
      <c r="Q654" s="98">
        <f t="shared" si="286"/>
        <v>1</v>
      </c>
    </row>
    <row r="655" spans="1:17" ht="38.25" customHeight="1" x14ac:dyDescent="0.2">
      <c r="A655" s="104" t="s">
        <v>657</v>
      </c>
      <c r="B655" s="69" t="s">
        <v>47</v>
      </c>
      <c r="C655" s="69" t="s">
        <v>138</v>
      </c>
      <c r="D655" s="69" t="s">
        <v>150</v>
      </c>
      <c r="E655" s="69" t="s">
        <v>218</v>
      </c>
      <c r="F655" s="69"/>
      <c r="G655" s="67">
        <f t="shared" si="312"/>
        <v>53521122.649999999</v>
      </c>
      <c r="H655" s="67">
        <f t="shared" si="312"/>
        <v>0</v>
      </c>
      <c r="I655" s="67">
        <f t="shared" si="312"/>
        <v>0</v>
      </c>
      <c r="J655" s="67">
        <f t="shared" si="312"/>
        <v>0</v>
      </c>
      <c r="K655" s="67">
        <f t="shared" si="312"/>
        <v>0</v>
      </c>
      <c r="L655" s="67">
        <f t="shared" si="312"/>
        <v>0</v>
      </c>
      <c r="M655" s="67">
        <f t="shared" si="312"/>
        <v>0</v>
      </c>
      <c r="N655" s="67">
        <f t="shared" si="305"/>
        <v>53521122.649999999</v>
      </c>
      <c r="O655" s="67">
        <f>O656</f>
        <v>0</v>
      </c>
      <c r="P655" s="67">
        <f>P656</f>
        <v>0</v>
      </c>
      <c r="Q655" s="98">
        <f t="shared" si="286"/>
        <v>1</v>
      </c>
    </row>
    <row r="656" spans="1:17" ht="12.75" customHeight="1" x14ac:dyDescent="0.2">
      <c r="A656" s="104" t="s">
        <v>77</v>
      </c>
      <c r="B656" s="69" t="s">
        <v>47</v>
      </c>
      <c r="C656" s="69" t="s">
        <v>138</v>
      </c>
      <c r="D656" s="69" t="s">
        <v>150</v>
      </c>
      <c r="E656" s="69" t="s">
        <v>218</v>
      </c>
      <c r="F656" s="69" t="s">
        <v>232</v>
      </c>
      <c r="G656" s="67">
        <f t="shared" si="312"/>
        <v>53521122.649999999</v>
      </c>
      <c r="H656" s="67">
        <f t="shared" si="312"/>
        <v>0</v>
      </c>
      <c r="I656" s="67">
        <f t="shared" si="312"/>
        <v>0</v>
      </c>
      <c r="J656" s="67">
        <f t="shared" si="312"/>
        <v>0</v>
      </c>
      <c r="K656" s="67">
        <f t="shared" si="312"/>
        <v>0</v>
      </c>
      <c r="L656" s="67">
        <f t="shared" si="312"/>
        <v>0</v>
      </c>
      <c r="M656" s="67">
        <f t="shared" si="312"/>
        <v>0</v>
      </c>
      <c r="N656" s="67">
        <f t="shared" si="305"/>
        <v>53521122.649999999</v>
      </c>
      <c r="O656" s="67">
        <f>O657</f>
        <v>0</v>
      </c>
      <c r="P656" s="67">
        <f>P657</f>
        <v>0</v>
      </c>
      <c r="Q656" s="98">
        <f t="shared" si="286"/>
        <v>1</v>
      </c>
    </row>
    <row r="657" spans="1:17" s="102" customFormat="1" ht="12.75" customHeight="1" x14ac:dyDescent="0.2">
      <c r="A657" s="105" t="s">
        <v>52</v>
      </c>
      <c r="B657" s="70" t="s">
        <v>47</v>
      </c>
      <c r="C657" s="70" t="s">
        <v>138</v>
      </c>
      <c r="D657" s="70" t="s">
        <v>150</v>
      </c>
      <c r="E657" s="70" t="s">
        <v>218</v>
      </c>
      <c r="F657" s="70" t="s">
        <v>233</v>
      </c>
      <c r="G657" s="68">
        <v>53521122.649999999</v>
      </c>
      <c r="H657" s="68"/>
      <c r="I657" s="68">
        <v>0</v>
      </c>
      <c r="J657" s="68">
        <v>0</v>
      </c>
      <c r="K657" s="68"/>
      <c r="L657" s="68"/>
      <c r="M657" s="68"/>
      <c r="N657" s="68">
        <f t="shared" si="305"/>
        <v>53521122.649999999</v>
      </c>
      <c r="O657" s="68">
        <v>0</v>
      </c>
      <c r="P657" s="68">
        <f>O657</f>
        <v>0</v>
      </c>
      <c r="Q657" s="98">
        <f t="shared" si="286"/>
        <v>1</v>
      </c>
    </row>
    <row r="658" spans="1:17" ht="38.25" hidden="1" customHeight="1" x14ac:dyDescent="0.2">
      <c r="A658" s="104" t="s">
        <v>369</v>
      </c>
      <c r="B658" s="69" t="s">
        <v>47</v>
      </c>
      <c r="C658" s="69" t="s">
        <v>138</v>
      </c>
      <c r="D658" s="69" t="s">
        <v>150</v>
      </c>
      <c r="E658" s="69" t="s">
        <v>370</v>
      </c>
      <c r="F658" s="69"/>
      <c r="G658" s="67">
        <f t="shared" ref="G658:M659" si="314">G659</f>
        <v>0</v>
      </c>
      <c r="H658" s="67">
        <f t="shared" si="314"/>
        <v>0</v>
      </c>
      <c r="I658" s="67">
        <f t="shared" si="314"/>
        <v>0</v>
      </c>
      <c r="J658" s="67">
        <f t="shared" si="314"/>
        <v>0</v>
      </c>
      <c r="K658" s="67">
        <f t="shared" si="314"/>
        <v>0</v>
      </c>
      <c r="L658" s="67">
        <f t="shared" si="314"/>
        <v>0</v>
      </c>
      <c r="M658" s="67">
        <f t="shared" si="314"/>
        <v>0</v>
      </c>
      <c r="N658" s="67">
        <f>G658+H658+I658+J658+K658+L658+M658</f>
        <v>0</v>
      </c>
      <c r="O658" s="67">
        <f>O659</f>
        <v>0</v>
      </c>
      <c r="P658" s="67">
        <f>P659</f>
        <v>0</v>
      </c>
      <c r="Q658" s="98" t="str">
        <f t="shared" si="286"/>
        <v xml:space="preserve"> </v>
      </c>
    </row>
    <row r="659" spans="1:17" ht="12.75" hidden="1" customHeight="1" x14ac:dyDescent="0.2">
      <c r="A659" s="104" t="s">
        <v>77</v>
      </c>
      <c r="B659" s="69" t="s">
        <v>47</v>
      </c>
      <c r="C659" s="69" t="s">
        <v>138</v>
      </c>
      <c r="D659" s="69" t="s">
        <v>150</v>
      </c>
      <c r="E659" s="69" t="s">
        <v>370</v>
      </c>
      <c r="F659" s="69" t="s">
        <v>232</v>
      </c>
      <c r="G659" s="67">
        <f t="shared" si="314"/>
        <v>0</v>
      </c>
      <c r="H659" s="67">
        <f t="shared" si="314"/>
        <v>0</v>
      </c>
      <c r="I659" s="67">
        <f t="shared" si="314"/>
        <v>0</v>
      </c>
      <c r="J659" s="67">
        <f t="shared" si="314"/>
        <v>0</v>
      </c>
      <c r="K659" s="67">
        <f t="shared" si="314"/>
        <v>0</v>
      </c>
      <c r="L659" s="67">
        <f t="shared" si="314"/>
        <v>0</v>
      </c>
      <c r="M659" s="67">
        <f t="shared" si="314"/>
        <v>0</v>
      </c>
      <c r="N659" s="67">
        <f>G659+H659+I659+J659+K659+L659+M659</f>
        <v>0</v>
      </c>
      <c r="O659" s="67">
        <f>O660</f>
        <v>0</v>
      </c>
      <c r="P659" s="67">
        <f>P660</f>
        <v>0</v>
      </c>
      <c r="Q659" s="98" t="str">
        <f t="shared" ref="Q659:Q704" si="315">IF(SUM(N659:P659)&gt;0,1," ")</f>
        <v xml:space="preserve"> </v>
      </c>
    </row>
    <row r="660" spans="1:17" s="102" customFormat="1" ht="12.75" hidden="1" customHeight="1" x14ac:dyDescent="0.2">
      <c r="A660" s="105" t="s">
        <v>52</v>
      </c>
      <c r="B660" s="70" t="s">
        <v>47</v>
      </c>
      <c r="C660" s="70" t="s">
        <v>138</v>
      </c>
      <c r="D660" s="70" t="s">
        <v>150</v>
      </c>
      <c r="E660" s="70" t="s">
        <v>370</v>
      </c>
      <c r="F660" s="70" t="s">
        <v>233</v>
      </c>
      <c r="G660" s="68"/>
      <c r="H660" s="68"/>
      <c r="I660" s="68"/>
      <c r="J660" s="68"/>
      <c r="K660" s="68"/>
      <c r="L660" s="68"/>
      <c r="M660" s="68"/>
      <c r="N660" s="78">
        <f>G660+H660+I660+J660+K660+L660+M660</f>
        <v>0</v>
      </c>
      <c r="O660" s="68">
        <v>0</v>
      </c>
      <c r="P660" s="68">
        <f>O660</f>
        <v>0</v>
      </c>
      <c r="Q660" s="98" t="str">
        <f t="shared" si="315"/>
        <v xml:space="preserve"> </v>
      </c>
    </row>
    <row r="661" spans="1:17" ht="12.75" hidden="1" customHeight="1" x14ac:dyDescent="0.2">
      <c r="A661" s="93" t="s">
        <v>69</v>
      </c>
      <c r="B661" s="94" t="s">
        <v>47</v>
      </c>
      <c r="C661" s="94" t="s">
        <v>141</v>
      </c>
      <c r="D661" s="94"/>
      <c r="E661" s="94"/>
      <c r="F661" s="94"/>
      <c r="G661" s="66">
        <f>G662</f>
        <v>0</v>
      </c>
      <c r="H661" s="66">
        <f t="shared" ref="G661:M669" si="316">H662</f>
        <v>0</v>
      </c>
      <c r="I661" s="66">
        <f t="shared" si="316"/>
        <v>0</v>
      </c>
      <c r="J661" s="66">
        <f t="shared" si="316"/>
        <v>0</v>
      </c>
      <c r="K661" s="66">
        <f t="shared" si="316"/>
        <v>0</v>
      </c>
      <c r="L661" s="66">
        <f t="shared" si="316"/>
        <v>0</v>
      </c>
      <c r="M661" s="66">
        <f t="shared" si="316"/>
        <v>0</v>
      </c>
      <c r="N661" s="66">
        <f t="shared" si="305"/>
        <v>0</v>
      </c>
      <c r="O661" s="66">
        <f t="shared" ref="O661:P669" si="317">O662</f>
        <v>0</v>
      </c>
      <c r="P661" s="66">
        <f t="shared" si="317"/>
        <v>0</v>
      </c>
      <c r="Q661" s="98" t="str">
        <f t="shared" si="315"/>
        <v xml:space="preserve"> </v>
      </c>
    </row>
    <row r="662" spans="1:17" ht="12.75" hidden="1" customHeight="1" x14ac:dyDescent="0.2">
      <c r="A662" s="93" t="s">
        <v>14</v>
      </c>
      <c r="B662" s="94" t="s">
        <v>47</v>
      </c>
      <c r="C662" s="94" t="s">
        <v>141</v>
      </c>
      <c r="D662" s="94" t="s">
        <v>143</v>
      </c>
      <c r="E662" s="94"/>
      <c r="F662" s="94"/>
      <c r="G662" s="66">
        <f>G663</f>
        <v>0</v>
      </c>
      <c r="H662" s="66">
        <f t="shared" si="316"/>
        <v>0</v>
      </c>
      <c r="I662" s="66">
        <f t="shared" si="316"/>
        <v>0</v>
      </c>
      <c r="J662" s="66">
        <f t="shared" si="316"/>
        <v>0</v>
      </c>
      <c r="K662" s="66">
        <f t="shared" si="316"/>
        <v>0</v>
      </c>
      <c r="L662" s="66">
        <f t="shared" si="316"/>
        <v>0</v>
      </c>
      <c r="M662" s="66">
        <f t="shared" si="316"/>
        <v>0</v>
      </c>
      <c r="N662" s="66">
        <f t="shared" si="305"/>
        <v>0</v>
      </c>
      <c r="O662" s="66">
        <f t="shared" si="317"/>
        <v>0</v>
      </c>
      <c r="P662" s="66">
        <f t="shared" si="317"/>
        <v>0</v>
      </c>
      <c r="Q662" s="98" t="str">
        <f t="shared" si="315"/>
        <v xml:space="preserve"> </v>
      </c>
    </row>
    <row r="663" spans="1:17" ht="25.5" hidden="1" customHeight="1" x14ac:dyDescent="0.2">
      <c r="A663" s="93" t="s">
        <v>116</v>
      </c>
      <c r="B663" s="94" t="s">
        <v>47</v>
      </c>
      <c r="C663" s="94" t="s">
        <v>141</v>
      </c>
      <c r="D663" s="94" t="s">
        <v>143</v>
      </c>
      <c r="E663" s="94" t="s">
        <v>168</v>
      </c>
      <c r="F663" s="94"/>
      <c r="G663" s="66">
        <f>G664</f>
        <v>0</v>
      </c>
      <c r="H663" s="66">
        <f t="shared" si="316"/>
        <v>0</v>
      </c>
      <c r="I663" s="66">
        <f t="shared" si="316"/>
        <v>0</v>
      </c>
      <c r="J663" s="66">
        <f t="shared" si="316"/>
        <v>0</v>
      </c>
      <c r="K663" s="66">
        <f t="shared" si="316"/>
        <v>0</v>
      </c>
      <c r="L663" s="66">
        <f t="shared" si="316"/>
        <v>0</v>
      </c>
      <c r="M663" s="66">
        <f t="shared" si="316"/>
        <v>0</v>
      </c>
      <c r="N663" s="66">
        <f>G663+H663+I663+J663+K663+L663+M663</f>
        <v>0</v>
      </c>
      <c r="O663" s="66">
        <f>O664+O668</f>
        <v>0</v>
      </c>
      <c r="P663" s="66">
        <f>P664+P668</f>
        <v>0</v>
      </c>
      <c r="Q663" s="98" t="str">
        <f t="shared" si="315"/>
        <v xml:space="preserve"> </v>
      </c>
    </row>
    <row r="664" spans="1:17" ht="12.75" hidden="1" customHeight="1" x14ac:dyDescent="0.2">
      <c r="A664" s="93" t="s">
        <v>124</v>
      </c>
      <c r="B664" s="94" t="s">
        <v>47</v>
      </c>
      <c r="C664" s="94" t="s">
        <v>141</v>
      </c>
      <c r="D664" s="94" t="s">
        <v>143</v>
      </c>
      <c r="E664" s="94" t="s">
        <v>169</v>
      </c>
      <c r="F664" s="94"/>
      <c r="G664" s="66">
        <f>G665+G668+G671</f>
        <v>0</v>
      </c>
      <c r="H664" s="66">
        <f t="shared" si="316"/>
        <v>0</v>
      </c>
      <c r="I664" s="66">
        <f t="shared" si="316"/>
        <v>0</v>
      </c>
      <c r="J664" s="66">
        <f t="shared" si="316"/>
        <v>0</v>
      </c>
      <c r="K664" s="66">
        <f t="shared" si="316"/>
        <v>0</v>
      </c>
      <c r="L664" s="66">
        <f t="shared" si="316"/>
        <v>0</v>
      </c>
      <c r="M664" s="66">
        <f t="shared" si="316"/>
        <v>0</v>
      </c>
      <c r="N664" s="66">
        <f>G664+H664+I664+J664+K664+L664+M664</f>
        <v>0</v>
      </c>
      <c r="O664" s="66">
        <f t="shared" si="317"/>
        <v>0</v>
      </c>
      <c r="P664" s="66">
        <f t="shared" si="317"/>
        <v>0</v>
      </c>
      <c r="Q664" s="98" t="str">
        <f t="shared" si="315"/>
        <v xml:space="preserve"> </v>
      </c>
    </row>
    <row r="665" spans="1:17" ht="67.5" hidden="1" customHeight="1" x14ac:dyDescent="0.2">
      <c r="A665" s="103" t="s">
        <v>240</v>
      </c>
      <c r="B665" s="69" t="s">
        <v>47</v>
      </c>
      <c r="C665" s="69" t="s">
        <v>141</v>
      </c>
      <c r="D665" s="69" t="s">
        <v>143</v>
      </c>
      <c r="E665" s="69" t="s">
        <v>350</v>
      </c>
      <c r="F665" s="69"/>
      <c r="G665" s="67">
        <f>G666</f>
        <v>0</v>
      </c>
      <c r="H665" s="67">
        <f t="shared" si="316"/>
        <v>0</v>
      </c>
      <c r="I665" s="67">
        <f t="shared" si="316"/>
        <v>0</v>
      </c>
      <c r="J665" s="67">
        <f t="shared" si="316"/>
        <v>0</v>
      </c>
      <c r="K665" s="67">
        <f t="shared" si="316"/>
        <v>0</v>
      </c>
      <c r="L665" s="67">
        <f t="shared" si="316"/>
        <v>0</v>
      </c>
      <c r="M665" s="67">
        <f t="shared" si="316"/>
        <v>0</v>
      </c>
      <c r="N665" s="67">
        <f t="shared" si="305"/>
        <v>0</v>
      </c>
      <c r="O665" s="67">
        <f t="shared" si="317"/>
        <v>0</v>
      </c>
      <c r="P665" s="67">
        <f t="shared" si="317"/>
        <v>0</v>
      </c>
      <c r="Q665" s="98" t="str">
        <f t="shared" si="315"/>
        <v xml:space="preserve"> </v>
      </c>
    </row>
    <row r="666" spans="1:17" ht="12.75" hidden="1" customHeight="1" x14ac:dyDescent="0.2">
      <c r="A666" s="64" t="s">
        <v>77</v>
      </c>
      <c r="B666" s="69" t="s">
        <v>47</v>
      </c>
      <c r="C666" s="69" t="s">
        <v>141</v>
      </c>
      <c r="D666" s="69" t="s">
        <v>143</v>
      </c>
      <c r="E666" s="69" t="s">
        <v>350</v>
      </c>
      <c r="F666" s="69" t="s">
        <v>232</v>
      </c>
      <c r="G666" s="67">
        <f>G667</f>
        <v>0</v>
      </c>
      <c r="H666" s="67">
        <f t="shared" si="316"/>
        <v>0</v>
      </c>
      <c r="I666" s="67">
        <f t="shared" si="316"/>
        <v>0</v>
      </c>
      <c r="J666" s="67">
        <f t="shared" si="316"/>
        <v>0</v>
      </c>
      <c r="K666" s="67">
        <f t="shared" si="316"/>
        <v>0</v>
      </c>
      <c r="L666" s="67">
        <f t="shared" si="316"/>
        <v>0</v>
      </c>
      <c r="M666" s="67">
        <f t="shared" si="316"/>
        <v>0</v>
      </c>
      <c r="N666" s="67">
        <f t="shared" si="305"/>
        <v>0</v>
      </c>
      <c r="O666" s="67">
        <f t="shared" si="317"/>
        <v>0</v>
      </c>
      <c r="P666" s="67">
        <f t="shared" si="317"/>
        <v>0</v>
      </c>
      <c r="Q666" s="98" t="str">
        <f t="shared" si="315"/>
        <v xml:space="preserve"> </v>
      </c>
    </row>
    <row r="667" spans="1:17" s="102" customFormat="1" ht="12.75" hidden="1" customHeight="1" x14ac:dyDescent="0.2">
      <c r="A667" s="95" t="s">
        <v>52</v>
      </c>
      <c r="B667" s="70" t="s">
        <v>47</v>
      </c>
      <c r="C667" s="70" t="s">
        <v>141</v>
      </c>
      <c r="D667" s="70" t="s">
        <v>143</v>
      </c>
      <c r="E667" s="70" t="s">
        <v>350</v>
      </c>
      <c r="F667" s="70" t="s">
        <v>233</v>
      </c>
      <c r="G667" s="68"/>
      <c r="H667" s="68"/>
      <c r="I667" s="68"/>
      <c r="J667" s="68"/>
      <c r="K667" s="68"/>
      <c r="L667" s="68"/>
      <c r="M667" s="68"/>
      <c r="N667" s="78">
        <f t="shared" si="305"/>
        <v>0</v>
      </c>
      <c r="O667" s="68">
        <v>0</v>
      </c>
      <c r="P667" s="68">
        <f>O667</f>
        <v>0</v>
      </c>
      <c r="Q667" s="98" t="str">
        <f t="shared" si="315"/>
        <v xml:space="preserve"> </v>
      </c>
    </row>
    <row r="668" spans="1:17" ht="67.5" hidden="1" customHeight="1" x14ac:dyDescent="0.2">
      <c r="A668" s="103" t="s">
        <v>348</v>
      </c>
      <c r="B668" s="69" t="s">
        <v>47</v>
      </c>
      <c r="C668" s="69" t="s">
        <v>141</v>
      </c>
      <c r="D668" s="69" t="s">
        <v>143</v>
      </c>
      <c r="E668" s="69" t="s">
        <v>350</v>
      </c>
      <c r="F668" s="69"/>
      <c r="G668" s="67">
        <f t="shared" si="316"/>
        <v>0</v>
      </c>
      <c r="H668" s="67">
        <f t="shared" si="316"/>
        <v>0</v>
      </c>
      <c r="I668" s="67">
        <f t="shared" si="316"/>
        <v>0</v>
      </c>
      <c r="J668" s="67">
        <f t="shared" si="316"/>
        <v>0</v>
      </c>
      <c r="K668" s="67">
        <f t="shared" si="316"/>
        <v>0</v>
      </c>
      <c r="L668" s="67">
        <f t="shared" si="316"/>
        <v>0</v>
      </c>
      <c r="M668" s="67">
        <f t="shared" si="316"/>
        <v>0</v>
      </c>
      <c r="N668" s="67">
        <f t="shared" ref="N668:N673" si="318">G668+H668+I668+J668+K668+L668+M668</f>
        <v>0</v>
      </c>
      <c r="O668" s="67">
        <f t="shared" si="317"/>
        <v>0</v>
      </c>
      <c r="P668" s="67">
        <f t="shared" si="317"/>
        <v>0</v>
      </c>
      <c r="Q668" s="98" t="str">
        <f t="shared" si="315"/>
        <v xml:space="preserve"> </v>
      </c>
    </row>
    <row r="669" spans="1:17" ht="12.75" hidden="1" customHeight="1" x14ac:dyDescent="0.2">
      <c r="A669" s="64" t="s">
        <v>77</v>
      </c>
      <c r="B669" s="69" t="s">
        <v>47</v>
      </c>
      <c r="C669" s="69" t="s">
        <v>141</v>
      </c>
      <c r="D669" s="69" t="s">
        <v>143</v>
      </c>
      <c r="E669" s="69" t="s">
        <v>350</v>
      </c>
      <c r="F669" s="69" t="s">
        <v>232</v>
      </c>
      <c r="G669" s="67">
        <f t="shared" si="316"/>
        <v>0</v>
      </c>
      <c r="H669" s="67">
        <f t="shared" si="316"/>
        <v>0</v>
      </c>
      <c r="I669" s="67">
        <f t="shared" si="316"/>
        <v>0</v>
      </c>
      <c r="J669" s="67">
        <f t="shared" si="316"/>
        <v>0</v>
      </c>
      <c r="K669" s="67">
        <f t="shared" si="316"/>
        <v>0</v>
      </c>
      <c r="L669" s="67">
        <f t="shared" si="316"/>
        <v>0</v>
      </c>
      <c r="M669" s="67">
        <f t="shared" si="316"/>
        <v>0</v>
      </c>
      <c r="N669" s="67">
        <f t="shared" si="318"/>
        <v>0</v>
      </c>
      <c r="O669" s="67">
        <f t="shared" si="317"/>
        <v>0</v>
      </c>
      <c r="P669" s="67">
        <f t="shared" si="317"/>
        <v>0</v>
      </c>
      <c r="Q669" s="98" t="str">
        <f t="shared" si="315"/>
        <v xml:space="preserve"> </v>
      </c>
    </row>
    <row r="670" spans="1:17" s="102" customFormat="1" ht="12.75" hidden="1" customHeight="1" x14ac:dyDescent="0.2">
      <c r="A670" s="95" t="s">
        <v>52</v>
      </c>
      <c r="B670" s="70" t="s">
        <v>47</v>
      </c>
      <c r="C670" s="70" t="s">
        <v>141</v>
      </c>
      <c r="D670" s="70" t="s">
        <v>143</v>
      </c>
      <c r="E670" s="70" t="s">
        <v>350</v>
      </c>
      <c r="F670" s="70" t="s">
        <v>233</v>
      </c>
      <c r="G670" s="68"/>
      <c r="H670" s="68"/>
      <c r="I670" s="68"/>
      <c r="J670" s="68"/>
      <c r="K670" s="68"/>
      <c r="L670" s="68"/>
      <c r="M670" s="68"/>
      <c r="N670" s="78">
        <f t="shared" si="318"/>
        <v>0</v>
      </c>
      <c r="O670" s="68">
        <v>0</v>
      </c>
      <c r="P670" s="68">
        <f>O670</f>
        <v>0</v>
      </c>
      <c r="Q670" s="98" t="str">
        <f t="shared" si="315"/>
        <v xml:space="preserve"> </v>
      </c>
    </row>
    <row r="671" spans="1:17" ht="12.75" hidden="1" customHeight="1" x14ac:dyDescent="0.2">
      <c r="A671" s="104" t="s">
        <v>410</v>
      </c>
      <c r="B671" s="69" t="s">
        <v>47</v>
      </c>
      <c r="C671" s="69" t="s">
        <v>141</v>
      </c>
      <c r="D671" s="69" t="s">
        <v>143</v>
      </c>
      <c r="E671" s="69" t="str">
        <f>E672</f>
        <v>0630016320</v>
      </c>
      <c r="F671" s="69"/>
      <c r="G671" s="67">
        <f t="shared" ref="G671:M672" si="319">G672</f>
        <v>0</v>
      </c>
      <c r="H671" s="67">
        <f t="shared" si="319"/>
        <v>0</v>
      </c>
      <c r="I671" s="67">
        <f t="shared" si="319"/>
        <v>0</v>
      </c>
      <c r="J671" s="67">
        <f t="shared" si="319"/>
        <v>0</v>
      </c>
      <c r="K671" s="67">
        <f t="shared" si="319"/>
        <v>0</v>
      </c>
      <c r="L671" s="67">
        <f t="shared" si="319"/>
        <v>0</v>
      </c>
      <c r="M671" s="67">
        <f t="shared" si="319"/>
        <v>0</v>
      </c>
      <c r="N671" s="67">
        <f t="shared" si="318"/>
        <v>0</v>
      </c>
      <c r="O671" s="67">
        <f>O672</f>
        <v>0</v>
      </c>
      <c r="P671" s="67">
        <f>P672</f>
        <v>0</v>
      </c>
      <c r="Q671" s="98" t="str">
        <f t="shared" si="315"/>
        <v xml:space="preserve"> </v>
      </c>
    </row>
    <row r="672" spans="1:17" ht="12.75" hidden="1" customHeight="1" x14ac:dyDescent="0.2">
      <c r="A672" s="64" t="s">
        <v>77</v>
      </c>
      <c r="B672" s="69" t="s">
        <v>47</v>
      </c>
      <c r="C672" s="69" t="s">
        <v>141</v>
      </c>
      <c r="D672" s="69" t="s">
        <v>143</v>
      </c>
      <c r="E672" s="69" t="str">
        <f>E673</f>
        <v>0630016320</v>
      </c>
      <c r="F672" s="69" t="s">
        <v>232</v>
      </c>
      <c r="G672" s="67">
        <f t="shared" si="319"/>
        <v>0</v>
      </c>
      <c r="H672" s="67">
        <f t="shared" si="319"/>
        <v>0</v>
      </c>
      <c r="I672" s="67">
        <f t="shared" si="319"/>
        <v>0</v>
      </c>
      <c r="J672" s="67">
        <f t="shared" si="319"/>
        <v>0</v>
      </c>
      <c r="K672" s="67">
        <f t="shared" si="319"/>
        <v>0</v>
      </c>
      <c r="L672" s="67">
        <f t="shared" si="319"/>
        <v>0</v>
      </c>
      <c r="M672" s="67">
        <f t="shared" si="319"/>
        <v>0</v>
      </c>
      <c r="N672" s="67">
        <f t="shared" si="318"/>
        <v>0</v>
      </c>
      <c r="O672" s="67">
        <f>O673</f>
        <v>0</v>
      </c>
      <c r="P672" s="67">
        <f>P673</f>
        <v>0</v>
      </c>
      <c r="Q672" s="98" t="str">
        <f t="shared" si="315"/>
        <v xml:space="preserve"> </v>
      </c>
    </row>
    <row r="673" spans="1:17" s="102" customFormat="1" ht="12.75" hidden="1" customHeight="1" x14ac:dyDescent="0.2">
      <c r="A673" s="95" t="s">
        <v>52</v>
      </c>
      <c r="B673" s="70" t="s">
        <v>47</v>
      </c>
      <c r="C673" s="70" t="s">
        <v>141</v>
      </c>
      <c r="D673" s="70" t="s">
        <v>143</v>
      </c>
      <c r="E673" s="70" t="s">
        <v>405</v>
      </c>
      <c r="F673" s="70" t="s">
        <v>233</v>
      </c>
      <c r="G673" s="68">
        <v>0</v>
      </c>
      <c r="H673" s="68"/>
      <c r="I673" s="68"/>
      <c r="J673" s="68"/>
      <c r="K673" s="68"/>
      <c r="L673" s="68"/>
      <c r="M673" s="68"/>
      <c r="N673" s="78">
        <f t="shared" si="318"/>
        <v>0</v>
      </c>
      <c r="O673" s="68">
        <v>0</v>
      </c>
      <c r="P673" s="68">
        <v>0</v>
      </c>
      <c r="Q673" s="98" t="str">
        <f t="shared" si="315"/>
        <v xml:space="preserve"> </v>
      </c>
    </row>
    <row r="674" spans="1:17" ht="12.75" customHeight="1" x14ac:dyDescent="0.2">
      <c r="A674" s="93" t="s">
        <v>71</v>
      </c>
      <c r="B674" s="94" t="s">
        <v>47</v>
      </c>
      <c r="C674" s="94" t="s">
        <v>142</v>
      </c>
      <c r="D674" s="94"/>
      <c r="E674" s="94"/>
      <c r="F674" s="94"/>
      <c r="G674" s="66">
        <f t="shared" ref="G674:O674" si="320">G675+G680</f>
        <v>1000</v>
      </c>
      <c r="H674" s="66">
        <f t="shared" si="320"/>
        <v>0</v>
      </c>
      <c r="I674" s="66">
        <f t="shared" si="320"/>
        <v>0</v>
      </c>
      <c r="J674" s="66">
        <f t="shared" si="320"/>
        <v>0</v>
      </c>
      <c r="K674" s="66">
        <f t="shared" si="320"/>
        <v>0</v>
      </c>
      <c r="L674" s="66">
        <f t="shared" si="320"/>
        <v>0</v>
      </c>
      <c r="M674" s="66">
        <f t="shared" si="320"/>
        <v>0</v>
      </c>
      <c r="N674" s="66">
        <f t="shared" si="320"/>
        <v>1000</v>
      </c>
      <c r="O674" s="66">
        <f t="shared" si="320"/>
        <v>0</v>
      </c>
      <c r="P674" s="66">
        <f t="shared" ref="O674:P678" si="321">P675</f>
        <v>0</v>
      </c>
      <c r="Q674" s="98">
        <f t="shared" si="315"/>
        <v>1</v>
      </c>
    </row>
    <row r="675" spans="1:17" ht="12.75" customHeight="1" x14ac:dyDescent="0.2">
      <c r="A675" s="93" t="s">
        <v>20</v>
      </c>
      <c r="B675" s="94" t="s">
        <v>47</v>
      </c>
      <c r="C675" s="94" t="s">
        <v>142</v>
      </c>
      <c r="D675" s="94" t="s">
        <v>138</v>
      </c>
      <c r="E675" s="94"/>
      <c r="F675" s="94"/>
      <c r="G675" s="66">
        <f t="shared" ref="G675:M678" si="322">G676</f>
        <v>1000</v>
      </c>
      <c r="H675" s="66">
        <f t="shared" si="322"/>
        <v>0</v>
      </c>
      <c r="I675" s="66">
        <f t="shared" si="322"/>
        <v>0</v>
      </c>
      <c r="J675" s="66">
        <f t="shared" si="322"/>
        <v>0</v>
      </c>
      <c r="K675" s="66">
        <f t="shared" si="322"/>
        <v>0</v>
      </c>
      <c r="L675" s="66">
        <f t="shared" si="322"/>
        <v>0</v>
      </c>
      <c r="M675" s="66">
        <f t="shared" si="322"/>
        <v>0</v>
      </c>
      <c r="N675" s="66">
        <f t="shared" si="305"/>
        <v>1000</v>
      </c>
      <c r="O675" s="66">
        <f t="shared" si="321"/>
        <v>0</v>
      </c>
      <c r="P675" s="66">
        <f t="shared" si="321"/>
        <v>0</v>
      </c>
      <c r="Q675" s="98">
        <f t="shared" si="315"/>
        <v>1</v>
      </c>
    </row>
    <row r="676" spans="1:17" ht="12.75" customHeight="1" x14ac:dyDescent="0.2">
      <c r="A676" s="93" t="s">
        <v>375</v>
      </c>
      <c r="B676" s="94" t="s">
        <v>47</v>
      </c>
      <c r="C676" s="94" t="s">
        <v>142</v>
      </c>
      <c r="D676" s="94" t="s">
        <v>138</v>
      </c>
      <c r="E676" s="94" t="s">
        <v>372</v>
      </c>
      <c r="F676" s="94"/>
      <c r="G676" s="66">
        <f t="shared" si="322"/>
        <v>1000</v>
      </c>
      <c r="H676" s="66">
        <f t="shared" si="322"/>
        <v>0</v>
      </c>
      <c r="I676" s="66">
        <f t="shared" si="322"/>
        <v>0</v>
      </c>
      <c r="J676" s="66">
        <f t="shared" si="322"/>
        <v>0</v>
      </c>
      <c r="K676" s="66">
        <f t="shared" si="322"/>
        <v>0</v>
      </c>
      <c r="L676" s="66">
        <f t="shared" si="322"/>
        <v>0</v>
      </c>
      <c r="M676" s="66">
        <f t="shared" si="322"/>
        <v>0</v>
      </c>
      <c r="N676" s="66">
        <f t="shared" si="305"/>
        <v>1000</v>
      </c>
      <c r="O676" s="66">
        <f t="shared" si="321"/>
        <v>0</v>
      </c>
      <c r="P676" s="66">
        <f t="shared" si="321"/>
        <v>0</v>
      </c>
      <c r="Q676" s="98">
        <f t="shared" si="315"/>
        <v>1</v>
      </c>
    </row>
    <row r="677" spans="1:17" ht="52.5" customHeight="1" x14ac:dyDescent="0.2">
      <c r="A677" s="103" t="s">
        <v>241</v>
      </c>
      <c r="B677" s="69" t="s">
        <v>47</v>
      </c>
      <c r="C677" s="69" t="s">
        <v>142</v>
      </c>
      <c r="D677" s="69" t="s">
        <v>138</v>
      </c>
      <c r="E677" s="69" t="s">
        <v>219</v>
      </c>
      <c r="F677" s="69"/>
      <c r="G677" s="67">
        <f t="shared" si="322"/>
        <v>1000</v>
      </c>
      <c r="H677" s="67">
        <f t="shared" si="322"/>
        <v>0</v>
      </c>
      <c r="I677" s="67">
        <f t="shared" si="322"/>
        <v>0</v>
      </c>
      <c r="J677" s="67">
        <f t="shared" si="322"/>
        <v>0</v>
      </c>
      <c r="K677" s="67">
        <f t="shared" si="322"/>
        <v>0</v>
      </c>
      <c r="L677" s="67">
        <f t="shared" si="322"/>
        <v>0</v>
      </c>
      <c r="M677" s="67">
        <f t="shared" si="322"/>
        <v>0</v>
      </c>
      <c r="N677" s="67">
        <f t="shared" si="305"/>
        <v>1000</v>
      </c>
      <c r="O677" s="67">
        <f t="shared" si="321"/>
        <v>0</v>
      </c>
      <c r="P677" s="67">
        <f t="shared" si="321"/>
        <v>0</v>
      </c>
      <c r="Q677" s="98">
        <f t="shared" si="315"/>
        <v>1</v>
      </c>
    </row>
    <row r="678" spans="1:17" ht="12.75" customHeight="1" x14ac:dyDescent="0.2">
      <c r="A678" s="64" t="s">
        <v>77</v>
      </c>
      <c r="B678" s="69" t="s">
        <v>47</v>
      </c>
      <c r="C678" s="69" t="s">
        <v>142</v>
      </c>
      <c r="D678" s="69" t="s">
        <v>138</v>
      </c>
      <c r="E678" s="69" t="s">
        <v>219</v>
      </c>
      <c r="F678" s="69" t="s">
        <v>232</v>
      </c>
      <c r="G678" s="67">
        <f t="shared" si="322"/>
        <v>1000</v>
      </c>
      <c r="H678" s="67">
        <f t="shared" si="322"/>
        <v>0</v>
      </c>
      <c r="I678" s="67">
        <f t="shared" si="322"/>
        <v>0</v>
      </c>
      <c r="J678" s="67">
        <f t="shared" si="322"/>
        <v>0</v>
      </c>
      <c r="K678" s="67">
        <f t="shared" si="322"/>
        <v>0</v>
      </c>
      <c r="L678" s="67">
        <f t="shared" si="322"/>
        <v>0</v>
      </c>
      <c r="M678" s="67">
        <f t="shared" si="322"/>
        <v>0</v>
      </c>
      <c r="N678" s="67">
        <f t="shared" si="305"/>
        <v>1000</v>
      </c>
      <c r="O678" s="67">
        <f t="shared" si="321"/>
        <v>0</v>
      </c>
      <c r="P678" s="67">
        <f t="shared" si="321"/>
        <v>0</v>
      </c>
      <c r="Q678" s="98">
        <f t="shared" si="315"/>
        <v>1</v>
      </c>
    </row>
    <row r="679" spans="1:17" s="102" customFormat="1" x14ac:dyDescent="0.2">
      <c r="A679" s="95" t="s">
        <v>52</v>
      </c>
      <c r="B679" s="70" t="s">
        <v>47</v>
      </c>
      <c r="C679" s="70" t="s">
        <v>142</v>
      </c>
      <c r="D679" s="70" t="s">
        <v>138</v>
      </c>
      <c r="E679" s="70" t="s">
        <v>219</v>
      </c>
      <c r="F679" s="70" t="s">
        <v>233</v>
      </c>
      <c r="G679" s="68">
        <v>1000</v>
      </c>
      <c r="H679" s="68"/>
      <c r="I679" s="68"/>
      <c r="J679" s="68"/>
      <c r="K679" s="68"/>
      <c r="L679" s="68"/>
      <c r="M679" s="68"/>
      <c r="N679" s="68">
        <f t="shared" si="305"/>
        <v>1000</v>
      </c>
      <c r="O679" s="68">
        <v>0</v>
      </c>
      <c r="P679" s="68">
        <v>0</v>
      </c>
      <c r="Q679" s="98">
        <f t="shared" si="315"/>
        <v>1</v>
      </c>
    </row>
    <row r="680" spans="1:17" hidden="1" x14ac:dyDescent="0.2">
      <c r="A680" s="93" t="s">
        <v>26</v>
      </c>
      <c r="B680" s="94" t="s">
        <v>47</v>
      </c>
      <c r="C680" s="94" t="s">
        <v>142</v>
      </c>
      <c r="D680" s="94" t="s">
        <v>142</v>
      </c>
      <c r="E680" s="94"/>
      <c r="F680" s="94"/>
      <c r="G680" s="66">
        <f>G681</f>
        <v>0</v>
      </c>
      <c r="H680" s="66">
        <f t="shared" ref="G680:N687" si="323">H681</f>
        <v>0</v>
      </c>
      <c r="I680" s="66">
        <f t="shared" si="323"/>
        <v>0</v>
      </c>
      <c r="J680" s="66">
        <f t="shared" si="323"/>
        <v>0</v>
      </c>
      <c r="K680" s="66">
        <f t="shared" si="323"/>
        <v>0</v>
      </c>
      <c r="L680" s="66">
        <f t="shared" si="323"/>
        <v>0</v>
      </c>
      <c r="M680" s="66">
        <f t="shared" si="323"/>
        <v>0</v>
      </c>
      <c r="N680" s="66">
        <f>G680+H680+I680+J680+K680+L680+M680</f>
        <v>0</v>
      </c>
      <c r="O680" s="66">
        <f t="shared" ref="O680:P687" si="324">O681</f>
        <v>0</v>
      </c>
      <c r="P680" s="66">
        <f t="shared" si="324"/>
        <v>0</v>
      </c>
      <c r="Q680" s="98" t="str">
        <f t="shared" si="315"/>
        <v xml:space="preserve"> </v>
      </c>
    </row>
    <row r="681" spans="1:17" ht="25.5" hidden="1" x14ac:dyDescent="0.2">
      <c r="A681" s="93" t="s">
        <v>119</v>
      </c>
      <c r="B681" s="94" t="s">
        <v>47</v>
      </c>
      <c r="C681" s="94" t="s">
        <v>142</v>
      </c>
      <c r="D681" s="94" t="s">
        <v>142</v>
      </c>
      <c r="E681" s="94" t="s">
        <v>186</v>
      </c>
      <c r="F681" s="94"/>
      <c r="G681" s="66">
        <f>G682</f>
        <v>0</v>
      </c>
      <c r="H681" s="66">
        <f t="shared" si="323"/>
        <v>0</v>
      </c>
      <c r="I681" s="66">
        <f t="shared" si="323"/>
        <v>0</v>
      </c>
      <c r="J681" s="66">
        <f t="shared" si="323"/>
        <v>0</v>
      </c>
      <c r="K681" s="66">
        <f t="shared" si="323"/>
        <v>0</v>
      </c>
      <c r="L681" s="66">
        <f t="shared" si="323"/>
        <v>0</v>
      </c>
      <c r="M681" s="66">
        <f t="shared" si="323"/>
        <v>0</v>
      </c>
      <c r="N681" s="66">
        <f t="shared" si="323"/>
        <v>0</v>
      </c>
      <c r="O681" s="66">
        <f t="shared" si="324"/>
        <v>0</v>
      </c>
      <c r="P681" s="66">
        <f>P682+P686</f>
        <v>0</v>
      </c>
      <c r="Q681" s="98" t="str">
        <f t="shared" si="315"/>
        <v xml:space="preserve"> </v>
      </c>
    </row>
    <row r="682" spans="1:17" hidden="1" x14ac:dyDescent="0.2">
      <c r="A682" s="93" t="s">
        <v>436</v>
      </c>
      <c r="B682" s="94" t="s">
        <v>47</v>
      </c>
      <c r="C682" s="94" t="s">
        <v>142</v>
      </c>
      <c r="D682" s="94" t="s">
        <v>142</v>
      </c>
      <c r="E682" s="94" t="s">
        <v>194</v>
      </c>
      <c r="F682" s="94"/>
      <c r="G682" s="66">
        <f t="shared" ref="G682:O682" si="325">G683+G686+G689</f>
        <v>0</v>
      </c>
      <c r="H682" s="66">
        <f t="shared" si="325"/>
        <v>0</v>
      </c>
      <c r="I682" s="66">
        <f t="shared" si="325"/>
        <v>0</v>
      </c>
      <c r="J682" s="66">
        <f t="shared" si="325"/>
        <v>0</v>
      </c>
      <c r="K682" s="66">
        <f t="shared" si="325"/>
        <v>0</v>
      </c>
      <c r="L682" s="66">
        <f t="shared" si="325"/>
        <v>0</v>
      </c>
      <c r="M682" s="66">
        <f t="shared" si="325"/>
        <v>0</v>
      </c>
      <c r="N682" s="66">
        <f t="shared" si="325"/>
        <v>0</v>
      </c>
      <c r="O682" s="66">
        <f t="shared" si="325"/>
        <v>0</v>
      </c>
      <c r="P682" s="66">
        <f t="shared" si="324"/>
        <v>0</v>
      </c>
      <c r="Q682" s="98" t="str">
        <f t="shared" si="315"/>
        <v xml:space="preserve"> </v>
      </c>
    </row>
    <row r="683" spans="1:17" ht="63.75" hidden="1" x14ac:dyDescent="0.2">
      <c r="A683" s="103" t="s">
        <v>408</v>
      </c>
      <c r="B683" s="69" t="s">
        <v>47</v>
      </c>
      <c r="C683" s="69" t="s">
        <v>142</v>
      </c>
      <c r="D683" s="69" t="s">
        <v>142</v>
      </c>
      <c r="E683" s="69" t="s">
        <v>520</v>
      </c>
      <c r="F683" s="69"/>
      <c r="G683" s="67">
        <f>G684</f>
        <v>0</v>
      </c>
      <c r="H683" s="67">
        <f t="shared" si="323"/>
        <v>0</v>
      </c>
      <c r="I683" s="67">
        <f t="shared" si="323"/>
        <v>0</v>
      </c>
      <c r="J683" s="67">
        <f t="shared" si="323"/>
        <v>0</v>
      </c>
      <c r="K683" s="67">
        <f t="shared" si="323"/>
        <v>0</v>
      </c>
      <c r="L683" s="67">
        <f t="shared" si="323"/>
        <v>0</v>
      </c>
      <c r="M683" s="67">
        <f t="shared" si="323"/>
        <v>0</v>
      </c>
      <c r="N683" s="67">
        <f t="shared" ref="N683:N688" si="326">G683+H683+I683+J683+K683+L683+M683</f>
        <v>0</v>
      </c>
      <c r="O683" s="67">
        <f t="shared" si="324"/>
        <v>0</v>
      </c>
      <c r="P683" s="67">
        <f t="shared" si="324"/>
        <v>0</v>
      </c>
      <c r="Q683" s="98" t="str">
        <f t="shared" si="315"/>
        <v xml:space="preserve"> </v>
      </c>
    </row>
    <row r="684" spans="1:17" hidden="1" x14ac:dyDescent="0.2">
      <c r="A684" s="64" t="s">
        <v>77</v>
      </c>
      <c r="B684" s="69" t="s">
        <v>47</v>
      </c>
      <c r="C684" s="69" t="s">
        <v>142</v>
      </c>
      <c r="D684" s="69" t="s">
        <v>142</v>
      </c>
      <c r="E684" s="69" t="s">
        <v>520</v>
      </c>
      <c r="F684" s="69" t="s">
        <v>232</v>
      </c>
      <c r="G684" s="67">
        <f>G685</f>
        <v>0</v>
      </c>
      <c r="H684" s="67">
        <f t="shared" si="323"/>
        <v>0</v>
      </c>
      <c r="I684" s="67">
        <f t="shared" si="323"/>
        <v>0</v>
      </c>
      <c r="J684" s="67">
        <f t="shared" si="323"/>
        <v>0</v>
      </c>
      <c r="K684" s="67">
        <f t="shared" si="323"/>
        <v>0</v>
      </c>
      <c r="L684" s="67">
        <f t="shared" si="323"/>
        <v>0</v>
      </c>
      <c r="M684" s="67">
        <f t="shared" si="323"/>
        <v>0</v>
      </c>
      <c r="N684" s="67">
        <f t="shared" si="326"/>
        <v>0</v>
      </c>
      <c r="O684" s="67">
        <f t="shared" si="324"/>
        <v>0</v>
      </c>
      <c r="P684" s="67">
        <f t="shared" si="324"/>
        <v>0</v>
      </c>
      <c r="Q684" s="98" t="str">
        <f t="shared" si="315"/>
        <v xml:space="preserve"> </v>
      </c>
    </row>
    <row r="685" spans="1:17" s="102" customFormat="1" hidden="1" x14ac:dyDescent="0.2">
      <c r="A685" s="95" t="s">
        <v>52</v>
      </c>
      <c r="B685" s="70" t="s">
        <v>47</v>
      </c>
      <c r="C685" s="70" t="s">
        <v>142</v>
      </c>
      <c r="D685" s="70" t="s">
        <v>142</v>
      </c>
      <c r="E685" s="70" t="s">
        <v>520</v>
      </c>
      <c r="F685" s="70" t="s">
        <v>233</v>
      </c>
      <c r="G685" s="68">
        <v>0</v>
      </c>
      <c r="H685" s="68"/>
      <c r="I685" s="68">
        <v>0</v>
      </c>
      <c r="J685" s="68"/>
      <c r="K685" s="68"/>
      <c r="L685" s="68"/>
      <c r="M685" s="68"/>
      <c r="N685" s="78">
        <f t="shared" si="326"/>
        <v>0</v>
      </c>
      <c r="O685" s="68">
        <f>43253290-43253290</f>
        <v>0</v>
      </c>
      <c r="P685" s="68">
        <v>0</v>
      </c>
      <c r="Q685" s="98" t="str">
        <f t="shared" si="315"/>
        <v xml:space="preserve"> </v>
      </c>
    </row>
    <row r="686" spans="1:17" ht="66.75" hidden="1" customHeight="1" x14ac:dyDescent="0.2">
      <c r="A686" s="103" t="s">
        <v>409</v>
      </c>
      <c r="B686" s="69" t="s">
        <v>47</v>
      </c>
      <c r="C686" s="69" t="s">
        <v>142</v>
      </c>
      <c r="D686" s="69" t="s">
        <v>142</v>
      </c>
      <c r="E686" s="69" t="s">
        <v>412</v>
      </c>
      <c r="F686" s="69"/>
      <c r="G686" s="67">
        <f t="shared" si="323"/>
        <v>0</v>
      </c>
      <c r="H686" s="67">
        <f t="shared" si="323"/>
        <v>0</v>
      </c>
      <c r="I686" s="67">
        <f t="shared" si="323"/>
        <v>0</v>
      </c>
      <c r="J686" s="67">
        <f t="shared" si="323"/>
        <v>0</v>
      </c>
      <c r="K686" s="67">
        <f t="shared" si="323"/>
        <v>0</v>
      </c>
      <c r="L686" s="67">
        <f t="shared" si="323"/>
        <v>0</v>
      </c>
      <c r="M686" s="67">
        <f t="shared" si="323"/>
        <v>0</v>
      </c>
      <c r="N686" s="67">
        <f t="shared" si="326"/>
        <v>0</v>
      </c>
      <c r="O686" s="67">
        <f t="shared" si="324"/>
        <v>0</v>
      </c>
      <c r="P686" s="67">
        <f t="shared" si="324"/>
        <v>0</v>
      </c>
      <c r="Q686" s="98" t="str">
        <f t="shared" si="315"/>
        <v xml:space="preserve"> </v>
      </c>
    </row>
    <row r="687" spans="1:17" hidden="1" x14ac:dyDescent="0.2">
      <c r="A687" s="64" t="s">
        <v>77</v>
      </c>
      <c r="B687" s="69" t="s">
        <v>47</v>
      </c>
      <c r="C687" s="69" t="s">
        <v>142</v>
      </c>
      <c r="D687" s="69" t="s">
        <v>142</v>
      </c>
      <c r="E687" s="69" t="s">
        <v>412</v>
      </c>
      <c r="F687" s="69" t="s">
        <v>232</v>
      </c>
      <c r="G687" s="67">
        <f t="shared" si="323"/>
        <v>0</v>
      </c>
      <c r="H687" s="67">
        <f t="shared" si="323"/>
        <v>0</v>
      </c>
      <c r="I687" s="67">
        <f t="shared" si="323"/>
        <v>0</v>
      </c>
      <c r="J687" s="67">
        <f t="shared" si="323"/>
        <v>0</v>
      </c>
      <c r="K687" s="67">
        <f t="shared" si="323"/>
        <v>0</v>
      </c>
      <c r="L687" s="67">
        <f t="shared" si="323"/>
        <v>0</v>
      </c>
      <c r="M687" s="67">
        <f t="shared" si="323"/>
        <v>0</v>
      </c>
      <c r="N687" s="67">
        <f t="shared" si="326"/>
        <v>0</v>
      </c>
      <c r="O687" s="67">
        <f t="shared" si="324"/>
        <v>0</v>
      </c>
      <c r="P687" s="67">
        <f t="shared" si="324"/>
        <v>0</v>
      </c>
      <c r="Q687" s="98" t="str">
        <f t="shared" si="315"/>
        <v xml:space="preserve"> </v>
      </c>
    </row>
    <row r="688" spans="1:17" s="102" customFormat="1" hidden="1" x14ac:dyDescent="0.2">
      <c r="A688" s="95" t="s">
        <v>52</v>
      </c>
      <c r="B688" s="70" t="s">
        <v>47</v>
      </c>
      <c r="C688" s="70" t="s">
        <v>142</v>
      </c>
      <c r="D688" s="70" t="s">
        <v>142</v>
      </c>
      <c r="E688" s="70" t="s">
        <v>412</v>
      </c>
      <c r="F688" s="70" t="s">
        <v>233</v>
      </c>
      <c r="G688" s="68">
        <v>0</v>
      </c>
      <c r="H688" s="68"/>
      <c r="I688" s="68"/>
      <c r="J688" s="68"/>
      <c r="K688" s="68"/>
      <c r="L688" s="68"/>
      <c r="M688" s="68"/>
      <c r="N688" s="78">
        <f t="shared" si="326"/>
        <v>0</v>
      </c>
      <c r="O688" s="68">
        <v>0</v>
      </c>
      <c r="P688" s="68">
        <v>0</v>
      </c>
      <c r="Q688" s="98" t="str">
        <f t="shared" si="315"/>
        <v xml:space="preserve"> </v>
      </c>
    </row>
    <row r="689" spans="1:17" ht="25.5" hidden="1" x14ac:dyDescent="0.2">
      <c r="A689" s="104" t="s">
        <v>414</v>
      </c>
      <c r="B689" s="69" t="s">
        <v>47</v>
      </c>
      <c r="C689" s="69" t="s">
        <v>142</v>
      </c>
      <c r="D689" s="69" t="s">
        <v>142</v>
      </c>
      <c r="E689" s="69" t="str">
        <f>E690</f>
        <v>0790002430</v>
      </c>
      <c r="F689" s="69"/>
      <c r="G689" s="67">
        <f t="shared" ref="G689:M690" si="327">G690</f>
        <v>0</v>
      </c>
      <c r="H689" s="67">
        <f t="shared" si="327"/>
        <v>0</v>
      </c>
      <c r="I689" s="67">
        <f t="shared" si="327"/>
        <v>0</v>
      </c>
      <c r="J689" s="67">
        <f t="shared" si="327"/>
        <v>0</v>
      </c>
      <c r="K689" s="67">
        <f t="shared" si="327"/>
        <v>0</v>
      </c>
      <c r="L689" s="67">
        <f t="shared" si="327"/>
        <v>0</v>
      </c>
      <c r="M689" s="67">
        <f t="shared" si="327"/>
        <v>0</v>
      </c>
      <c r="N689" s="67">
        <f>G689+H689+I689+J689+K689+L689+M689</f>
        <v>0</v>
      </c>
      <c r="O689" s="67">
        <f>O690</f>
        <v>0</v>
      </c>
      <c r="P689" s="67">
        <f>P690</f>
        <v>0</v>
      </c>
      <c r="Q689" s="98" t="str">
        <f t="shared" si="315"/>
        <v xml:space="preserve"> </v>
      </c>
    </row>
    <row r="690" spans="1:17" hidden="1" x14ac:dyDescent="0.2">
      <c r="A690" s="64" t="s">
        <v>77</v>
      </c>
      <c r="B690" s="69" t="s">
        <v>47</v>
      </c>
      <c r="C690" s="69" t="s">
        <v>142</v>
      </c>
      <c r="D690" s="69" t="s">
        <v>142</v>
      </c>
      <c r="E690" s="69" t="str">
        <f>E691</f>
        <v>0790002430</v>
      </c>
      <c r="F690" s="69" t="s">
        <v>232</v>
      </c>
      <c r="G690" s="67">
        <f t="shared" si="327"/>
        <v>0</v>
      </c>
      <c r="H690" s="67">
        <f t="shared" si="327"/>
        <v>0</v>
      </c>
      <c r="I690" s="67">
        <f t="shared" si="327"/>
        <v>0</v>
      </c>
      <c r="J690" s="67">
        <f t="shared" si="327"/>
        <v>0</v>
      </c>
      <c r="K690" s="67">
        <f t="shared" si="327"/>
        <v>0</v>
      </c>
      <c r="L690" s="67">
        <f t="shared" si="327"/>
        <v>0</v>
      </c>
      <c r="M690" s="67">
        <f t="shared" si="327"/>
        <v>0</v>
      </c>
      <c r="N690" s="67">
        <f>G690+H690+I690+J690+K690+L690+M690</f>
        <v>0</v>
      </c>
      <c r="O690" s="67">
        <f>O691</f>
        <v>0</v>
      </c>
      <c r="P690" s="67">
        <f>P691</f>
        <v>0</v>
      </c>
      <c r="Q690" s="98" t="str">
        <f t="shared" si="315"/>
        <v xml:space="preserve"> </v>
      </c>
    </row>
    <row r="691" spans="1:17" s="102" customFormat="1" hidden="1" x14ac:dyDescent="0.2">
      <c r="A691" s="95" t="s">
        <v>52</v>
      </c>
      <c r="B691" s="70" t="s">
        <v>47</v>
      </c>
      <c r="C691" s="70" t="s">
        <v>142</v>
      </c>
      <c r="D691" s="70" t="s">
        <v>142</v>
      </c>
      <c r="E691" s="70" t="s">
        <v>411</v>
      </c>
      <c r="F691" s="70" t="s">
        <v>233</v>
      </c>
      <c r="G691" s="68"/>
      <c r="H691" s="68"/>
      <c r="I691" s="68"/>
      <c r="J691" s="68"/>
      <c r="K691" s="68"/>
      <c r="L691" s="68"/>
      <c r="M691" s="68"/>
      <c r="N691" s="78">
        <f>G691+H691+I691+J691+K691+L691+M691</f>
        <v>0</v>
      </c>
      <c r="O691" s="68"/>
      <c r="P691" s="68">
        <v>0</v>
      </c>
      <c r="Q691" s="98" t="str">
        <f t="shared" si="315"/>
        <v xml:space="preserve"> </v>
      </c>
    </row>
    <row r="692" spans="1:17" s="109" customFormat="1" ht="13.5" customHeight="1" x14ac:dyDescent="0.25">
      <c r="A692" s="106" t="s">
        <v>72</v>
      </c>
      <c r="B692" s="94" t="s">
        <v>47</v>
      </c>
      <c r="C692" s="94" t="s">
        <v>144</v>
      </c>
      <c r="D692" s="94"/>
      <c r="E692" s="94"/>
      <c r="F692" s="94"/>
      <c r="G692" s="66">
        <f t="shared" ref="G692:P694" si="328">G693</f>
        <v>44100</v>
      </c>
      <c r="H692" s="66">
        <f t="shared" si="328"/>
        <v>0</v>
      </c>
      <c r="I692" s="66">
        <f t="shared" si="328"/>
        <v>0</v>
      </c>
      <c r="J692" s="66">
        <f t="shared" si="328"/>
        <v>0</v>
      </c>
      <c r="K692" s="66">
        <f t="shared" si="328"/>
        <v>0</v>
      </c>
      <c r="L692" s="66">
        <f t="shared" si="328"/>
        <v>0</v>
      </c>
      <c r="M692" s="66">
        <f t="shared" si="328"/>
        <v>0</v>
      </c>
      <c r="N692" s="66">
        <f t="shared" si="328"/>
        <v>44100</v>
      </c>
      <c r="O692" s="66">
        <f t="shared" si="328"/>
        <v>44100</v>
      </c>
      <c r="P692" s="66">
        <f t="shared" si="328"/>
        <v>44100</v>
      </c>
      <c r="Q692" s="98">
        <f t="shared" si="315"/>
        <v>1</v>
      </c>
    </row>
    <row r="693" spans="1:17" ht="12.75" customHeight="1" x14ac:dyDescent="0.2">
      <c r="A693" s="93" t="s">
        <v>462</v>
      </c>
      <c r="B693" s="94" t="s">
        <v>47</v>
      </c>
      <c r="C693" s="94" t="s">
        <v>144</v>
      </c>
      <c r="D693" s="94" t="s">
        <v>142</v>
      </c>
      <c r="E693" s="94"/>
      <c r="F693" s="94"/>
      <c r="G693" s="66">
        <f t="shared" si="328"/>
        <v>44100</v>
      </c>
      <c r="H693" s="66">
        <f t="shared" si="328"/>
        <v>0</v>
      </c>
      <c r="I693" s="66">
        <f t="shared" si="328"/>
        <v>0</v>
      </c>
      <c r="J693" s="66">
        <f t="shared" si="328"/>
        <v>0</v>
      </c>
      <c r="K693" s="66">
        <f t="shared" si="328"/>
        <v>0</v>
      </c>
      <c r="L693" s="66">
        <f t="shared" si="328"/>
        <v>0</v>
      </c>
      <c r="M693" s="66">
        <f t="shared" si="328"/>
        <v>0</v>
      </c>
      <c r="N693" s="66">
        <f t="shared" si="328"/>
        <v>44100</v>
      </c>
      <c r="O693" s="66">
        <f t="shared" si="328"/>
        <v>44100</v>
      </c>
      <c r="P693" s="66">
        <f t="shared" si="328"/>
        <v>44100</v>
      </c>
      <c r="Q693" s="98">
        <f t="shared" si="315"/>
        <v>1</v>
      </c>
    </row>
    <row r="694" spans="1:17" ht="12.75" customHeight="1" x14ac:dyDescent="0.2">
      <c r="A694" s="93" t="s">
        <v>375</v>
      </c>
      <c r="B694" s="94" t="s">
        <v>47</v>
      </c>
      <c r="C694" s="94" t="s">
        <v>144</v>
      </c>
      <c r="D694" s="94" t="s">
        <v>142</v>
      </c>
      <c r="E694" s="94" t="s">
        <v>372</v>
      </c>
      <c r="F694" s="94"/>
      <c r="G694" s="66">
        <f t="shared" si="328"/>
        <v>44100</v>
      </c>
      <c r="H694" s="66">
        <f t="shared" si="328"/>
        <v>0</v>
      </c>
      <c r="I694" s="66">
        <f t="shared" si="328"/>
        <v>0</v>
      </c>
      <c r="J694" s="66">
        <f t="shared" si="328"/>
        <v>0</v>
      </c>
      <c r="K694" s="66">
        <f t="shared" si="328"/>
        <v>0</v>
      </c>
      <c r="L694" s="66">
        <f t="shared" si="328"/>
        <v>0</v>
      </c>
      <c r="M694" s="66">
        <f t="shared" si="328"/>
        <v>0</v>
      </c>
      <c r="N694" s="66">
        <f t="shared" si="328"/>
        <v>44100</v>
      </c>
      <c r="O694" s="66">
        <f t="shared" si="328"/>
        <v>44100</v>
      </c>
      <c r="P694" s="66">
        <f t="shared" si="328"/>
        <v>44100</v>
      </c>
      <c r="Q694" s="98">
        <f t="shared" si="315"/>
        <v>1</v>
      </c>
    </row>
    <row r="695" spans="1:17" s="102" customFormat="1" ht="12.75" customHeight="1" x14ac:dyDescent="0.2">
      <c r="A695" s="64" t="s">
        <v>6</v>
      </c>
      <c r="B695" s="69" t="s">
        <v>47</v>
      </c>
      <c r="C695" s="69" t="s">
        <v>144</v>
      </c>
      <c r="D695" s="69" t="s">
        <v>142</v>
      </c>
      <c r="E695" s="69" t="s">
        <v>160</v>
      </c>
      <c r="F695" s="69"/>
      <c r="G695" s="67">
        <f t="shared" ref="G695:M696" si="329">G696</f>
        <v>44100</v>
      </c>
      <c r="H695" s="67">
        <f t="shared" si="329"/>
        <v>0</v>
      </c>
      <c r="I695" s="67">
        <f t="shared" si="329"/>
        <v>0</v>
      </c>
      <c r="J695" s="67">
        <f t="shared" si="329"/>
        <v>0</v>
      </c>
      <c r="K695" s="67">
        <f t="shared" si="329"/>
        <v>0</v>
      </c>
      <c r="L695" s="67">
        <f t="shared" si="329"/>
        <v>0</v>
      </c>
      <c r="M695" s="67">
        <f t="shared" si="329"/>
        <v>0</v>
      </c>
      <c r="N695" s="67">
        <f>G695+H695+I695+J695+K695+L695+M695</f>
        <v>44100</v>
      </c>
      <c r="O695" s="67">
        <f>O696</f>
        <v>44100</v>
      </c>
      <c r="P695" s="67">
        <f>P696</f>
        <v>44100</v>
      </c>
      <c r="Q695" s="98">
        <f t="shared" si="315"/>
        <v>1</v>
      </c>
    </row>
    <row r="696" spans="1:17" ht="12.75" customHeight="1" x14ac:dyDescent="0.2">
      <c r="A696" s="64" t="s">
        <v>456</v>
      </c>
      <c r="B696" s="69" t="s">
        <v>47</v>
      </c>
      <c r="C696" s="69" t="s">
        <v>144</v>
      </c>
      <c r="D696" s="69" t="s">
        <v>142</v>
      </c>
      <c r="E696" s="69" t="s">
        <v>160</v>
      </c>
      <c r="F696" s="69" t="s">
        <v>224</v>
      </c>
      <c r="G696" s="67">
        <f>G697</f>
        <v>44100</v>
      </c>
      <c r="H696" s="67">
        <f t="shared" si="329"/>
        <v>0</v>
      </c>
      <c r="I696" s="67">
        <f t="shared" si="329"/>
        <v>0</v>
      </c>
      <c r="J696" s="67">
        <f t="shared" si="329"/>
        <v>0</v>
      </c>
      <c r="K696" s="67">
        <f t="shared" si="329"/>
        <v>0</v>
      </c>
      <c r="L696" s="67">
        <f t="shared" si="329"/>
        <v>0</v>
      </c>
      <c r="M696" s="67">
        <f t="shared" si="329"/>
        <v>0</v>
      </c>
      <c r="N696" s="67">
        <f>G696+H696+I696+J696+K696+L696+M696</f>
        <v>44100</v>
      </c>
      <c r="O696" s="67">
        <f>O697</f>
        <v>44100</v>
      </c>
      <c r="P696" s="67">
        <f>P697</f>
        <v>44100</v>
      </c>
      <c r="Q696" s="98">
        <f t="shared" si="315"/>
        <v>1</v>
      </c>
    </row>
    <row r="697" spans="1:17" s="102" customFormat="1" ht="15" customHeight="1" x14ac:dyDescent="0.2">
      <c r="A697" s="95" t="s">
        <v>457</v>
      </c>
      <c r="B697" s="70" t="s">
        <v>47</v>
      </c>
      <c r="C697" s="70" t="s">
        <v>144</v>
      </c>
      <c r="D697" s="70" t="s">
        <v>142</v>
      </c>
      <c r="E697" s="70" t="s">
        <v>160</v>
      </c>
      <c r="F697" s="70" t="s">
        <v>225</v>
      </c>
      <c r="G697" s="68">
        <v>44100</v>
      </c>
      <c r="H697" s="68"/>
      <c r="I697" s="68"/>
      <c r="J697" s="68">
        <v>0</v>
      </c>
      <c r="K697" s="68"/>
      <c r="L697" s="68"/>
      <c r="M697" s="68"/>
      <c r="N697" s="68">
        <f>G697+H697+I697+J697+K697+L697+M697</f>
        <v>44100</v>
      </c>
      <c r="O697" s="68">
        <v>44100</v>
      </c>
      <c r="P697" s="68">
        <v>44100</v>
      </c>
      <c r="Q697" s="98">
        <f t="shared" si="315"/>
        <v>1</v>
      </c>
    </row>
    <row r="698" spans="1:17" ht="12.75" customHeight="1" x14ac:dyDescent="0.2">
      <c r="A698" s="93" t="s">
        <v>78</v>
      </c>
      <c r="B698" s="94" t="s">
        <v>47</v>
      </c>
      <c r="C698" s="94" t="s">
        <v>147</v>
      </c>
      <c r="D698" s="94"/>
      <c r="E698" s="94"/>
      <c r="F698" s="94"/>
      <c r="G698" s="66">
        <f t="shared" ref="G698:M702" si="330">G699</f>
        <v>9541354.5999999996</v>
      </c>
      <c r="H698" s="66">
        <f t="shared" si="330"/>
        <v>0</v>
      </c>
      <c r="I698" s="66">
        <f t="shared" si="330"/>
        <v>0</v>
      </c>
      <c r="J698" s="66">
        <f t="shared" si="330"/>
        <v>0</v>
      </c>
      <c r="K698" s="66">
        <f t="shared" si="330"/>
        <v>0</v>
      </c>
      <c r="L698" s="66">
        <f t="shared" si="330"/>
        <v>0</v>
      </c>
      <c r="M698" s="66">
        <f t="shared" si="330"/>
        <v>0</v>
      </c>
      <c r="N698" s="66">
        <f t="shared" si="305"/>
        <v>9541354.5999999996</v>
      </c>
      <c r="O698" s="66">
        <f t="shared" ref="O698:P702" si="331">O699</f>
        <v>2506942.4500000002</v>
      </c>
      <c r="P698" s="66">
        <f t="shared" si="331"/>
        <v>2454051.9500000002</v>
      </c>
      <c r="Q698" s="98">
        <f t="shared" si="315"/>
        <v>1</v>
      </c>
    </row>
    <row r="699" spans="1:17" ht="12.75" customHeight="1" x14ac:dyDescent="0.2">
      <c r="A699" s="93" t="s">
        <v>53</v>
      </c>
      <c r="B699" s="94" t="s">
        <v>47</v>
      </c>
      <c r="C699" s="94" t="s">
        <v>147</v>
      </c>
      <c r="D699" s="94" t="s">
        <v>138</v>
      </c>
      <c r="E699" s="94"/>
      <c r="F699" s="94"/>
      <c r="G699" s="66">
        <f t="shared" si="330"/>
        <v>9541354.5999999996</v>
      </c>
      <c r="H699" s="66">
        <f t="shared" si="330"/>
        <v>0</v>
      </c>
      <c r="I699" s="66">
        <f t="shared" si="330"/>
        <v>0</v>
      </c>
      <c r="J699" s="66">
        <f t="shared" si="330"/>
        <v>0</v>
      </c>
      <c r="K699" s="66">
        <f t="shared" si="330"/>
        <v>0</v>
      </c>
      <c r="L699" s="66">
        <f t="shared" si="330"/>
        <v>0</v>
      </c>
      <c r="M699" s="66">
        <f t="shared" si="330"/>
        <v>0</v>
      </c>
      <c r="N699" s="66">
        <f t="shared" si="305"/>
        <v>9541354.5999999996</v>
      </c>
      <c r="O699" s="66">
        <f t="shared" si="331"/>
        <v>2506942.4500000002</v>
      </c>
      <c r="P699" s="66">
        <f t="shared" si="331"/>
        <v>2454051.9500000002</v>
      </c>
      <c r="Q699" s="98">
        <f t="shared" si="315"/>
        <v>1</v>
      </c>
    </row>
    <row r="700" spans="1:17" ht="12.75" customHeight="1" x14ac:dyDescent="0.2">
      <c r="A700" s="93" t="s">
        <v>375</v>
      </c>
      <c r="B700" s="94" t="s">
        <v>47</v>
      </c>
      <c r="C700" s="94" t="s">
        <v>147</v>
      </c>
      <c r="D700" s="94" t="s">
        <v>138</v>
      </c>
      <c r="E700" s="94" t="s">
        <v>372</v>
      </c>
      <c r="F700" s="94"/>
      <c r="G700" s="66">
        <f t="shared" si="330"/>
        <v>9541354.5999999996</v>
      </c>
      <c r="H700" s="66">
        <f t="shared" si="330"/>
        <v>0</v>
      </c>
      <c r="I700" s="66">
        <f t="shared" si="330"/>
        <v>0</v>
      </c>
      <c r="J700" s="66">
        <f t="shared" si="330"/>
        <v>0</v>
      </c>
      <c r="K700" s="66">
        <f t="shared" si="330"/>
        <v>0</v>
      </c>
      <c r="L700" s="66">
        <f t="shared" si="330"/>
        <v>0</v>
      </c>
      <c r="M700" s="66">
        <f t="shared" si="330"/>
        <v>0</v>
      </c>
      <c r="N700" s="66">
        <f t="shared" si="305"/>
        <v>9541354.5999999996</v>
      </c>
      <c r="O700" s="66">
        <f t="shared" si="331"/>
        <v>2506942.4500000002</v>
      </c>
      <c r="P700" s="66">
        <f t="shared" si="331"/>
        <v>2454051.9500000002</v>
      </c>
      <c r="Q700" s="98">
        <f t="shared" si="315"/>
        <v>1</v>
      </c>
    </row>
    <row r="701" spans="1:17" ht="12.75" customHeight="1" x14ac:dyDescent="0.2">
      <c r="A701" s="64" t="s">
        <v>54</v>
      </c>
      <c r="B701" s="69" t="s">
        <v>47</v>
      </c>
      <c r="C701" s="69" t="s">
        <v>147</v>
      </c>
      <c r="D701" s="69" t="s">
        <v>138</v>
      </c>
      <c r="E701" s="69" t="s">
        <v>220</v>
      </c>
      <c r="F701" s="69"/>
      <c r="G701" s="67">
        <f t="shared" si="330"/>
        <v>9541354.5999999996</v>
      </c>
      <c r="H701" s="67">
        <f t="shared" si="330"/>
        <v>0</v>
      </c>
      <c r="I701" s="67">
        <f t="shared" si="330"/>
        <v>0</v>
      </c>
      <c r="J701" s="67">
        <f t="shared" si="330"/>
        <v>0</v>
      </c>
      <c r="K701" s="67">
        <f t="shared" si="330"/>
        <v>0</v>
      </c>
      <c r="L701" s="67">
        <f t="shared" si="330"/>
        <v>0</v>
      </c>
      <c r="M701" s="67">
        <f t="shared" si="330"/>
        <v>0</v>
      </c>
      <c r="N701" s="67">
        <f t="shared" si="305"/>
        <v>9541354.5999999996</v>
      </c>
      <c r="O701" s="67">
        <f t="shared" si="331"/>
        <v>2506942.4500000002</v>
      </c>
      <c r="P701" s="67">
        <f t="shared" si="331"/>
        <v>2454051.9500000002</v>
      </c>
      <c r="Q701" s="98">
        <f t="shared" si="315"/>
        <v>1</v>
      </c>
    </row>
    <row r="702" spans="1:17" ht="12.75" customHeight="1" x14ac:dyDescent="0.2">
      <c r="A702" s="104" t="s">
        <v>61</v>
      </c>
      <c r="B702" s="69" t="s">
        <v>47</v>
      </c>
      <c r="C702" s="69" t="s">
        <v>147</v>
      </c>
      <c r="D702" s="69" t="s">
        <v>138</v>
      </c>
      <c r="E702" s="69" t="s">
        <v>220</v>
      </c>
      <c r="F702" s="69" t="s">
        <v>234</v>
      </c>
      <c r="G702" s="67">
        <f>G703</f>
        <v>9541354.5999999996</v>
      </c>
      <c r="H702" s="67">
        <f t="shared" si="330"/>
        <v>0</v>
      </c>
      <c r="I702" s="67">
        <f t="shared" si="330"/>
        <v>0</v>
      </c>
      <c r="J702" s="67">
        <f t="shared" si="330"/>
        <v>0</v>
      </c>
      <c r="K702" s="67">
        <f t="shared" si="330"/>
        <v>0</v>
      </c>
      <c r="L702" s="67">
        <f t="shared" si="330"/>
        <v>0</v>
      </c>
      <c r="M702" s="67">
        <f t="shared" si="330"/>
        <v>0</v>
      </c>
      <c r="N702" s="67">
        <f t="shared" si="305"/>
        <v>9541354.5999999996</v>
      </c>
      <c r="O702" s="67">
        <f t="shared" si="331"/>
        <v>2506942.4500000002</v>
      </c>
      <c r="P702" s="67">
        <f t="shared" si="331"/>
        <v>2454051.9500000002</v>
      </c>
      <c r="Q702" s="98">
        <f t="shared" si="315"/>
        <v>1</v>
      </c>
    </row>
    <row r="703" spans="1:17" s="102" customFormat="1" ht="15" customHeight="1" x14ac:dyDescent="0.2">
      <c r="A703" s="105" t="s">
        <v>501</v>
      </c>
      <c r="B703" s="70" t="s">
        <v>47</v>
      </c>
      <c r="C703" s="70" t="s">
        <v>147</v>
      </c>
      <c r="D703" s="70" t="s">
        <v>138</v>
      </c>
      <c r="E703" s="70" t="s">
        <v>220</v>
      </c>
      <c r="F703" s="70" t="s">
        <v>500</v>
      </c>
      <c r="G703" s="68">
        <f>9289431.72+251922.88</f>
        <v>9541354.5999999996</v>
      </c>
      <c r="H703" s="68">
        <v>0</v>
      </c>
      <c r="I703" s="68">
        <v>0</v>
      </c>
      <c r="J703" s="68">
        <v>0</v>
      </c>
      <c r="K703" s="68"/>
      <c r="L703" s="68"/>
      <c r="M703" s="68"/>
      <c r="N703" s="68">
        <f>G703+H703+I703+J703+K703+L703+M703</f>
        <v>9541354.5999999996</v>
      </c>
      <c r="O703" s="68">
        <v>2506942.4500000002</v>
      </c>
      <c r="P703" s="68">
        <v>2454051.9500000002</v>
      </c>
      <c r="Q703" s="98">
        <f t="shared" si="315"/>
        <v>1</v>
      </c>
    </row>
    <row r="704" spans="1:17" s="111" customFormat="1" ht="14.25" customHeight="1" x14ac:dyDescent="0.2">
      <c r="A704" s="176" t="s">
        <v>353</v>
      </c>
      <c r="B704" s="177"/>
      <c r="C704" s="177"/>
      <c r="D704" s="177"/>
      <c r="E704" s="177"/>
      <c r="F704" s="177"/>
      <c r="G704" s="177"/>
      <c r="H704" s="261"/>
      <c r="I704" s="261"/>
      <c r="J704" s="261"/>
      <c r="K704" s="261"/>
      <c r="L704" s="261"/>
      <c r="M704" s="261"/>
      <c r="N704" s="222"/>
      <c r="O704" s="178">
        <v>11358540</v>
      </c>
      <c r="P704" s="178">
        <v>22694680</v>
      </c>
      <c r="Q704" s="98">
        <f t="shared" si="315"/>
        <v>1</v>
      </c>
    </row>
    <row r="705" spans="3:17" ht="12.75" hidden="1" customHeight="1" x14ac:dyDescent="0.2">
      <c r="N705" s="123"/>
      <c r="Q705" s="98" t="str">
        <f>IF(SUM(N705:P705)&gt;0,1," ")</f>
        <v xml:space="preserve"> </v>
      </c>
    </row>
    <row r="707" spans="3:17" x14ac:dyDescent="0.2">
      <c r="C707" s="96" t="s">
        <v>459</v>
      </c>
      <c r="F707" s="131" t="str">
        <f>F691</f>
        <v>540</v>
      </c>
      <c r="G707" s="117">
        <f>G657+G679+G688</f>
        <v>53522122.649999999</v>
      </c>
      <c r="H707" s="117">
        <f t="shared" ref="H707:P707" si="332">H657+H679+H688</f>
        <v>0</v>
      </c>
      <c r="I707" s="117">
        <f>I657+I679+I688</f>
        <v>0</v>
      </c>
      <c r="J707" s="117">
        <f t="shared" si="332"/>
        <v>0</v>
      </c>
      <c r="K707" s="117">
        <f t="shared" si="332"/>
        <v>0</v>
      </c>
      <c r="L707" s="117">
        <f t="shared" si="332"/>
        <v>0</v>
      </c>
      <c r="M707" s="117">
        <f t="shared" si="332"/>
        <v>0</v>
      </c>
      <c r="N707" s="117">
        <f>N657+N679+N688+N681</f>
        <v>53522122.649999999</v>
      </c>
      <c r="O707" s="117">
        <f t="shared" si="332"/>
        <v>0</v>
      </c>
      <c r="P707" s="117">
        <f t="shared" si="332"/>
        <v>0</v>
      </c>
    </row>
    <row r="708" spans="3:17" x14ac:dyDescent="0.2">
      <c r="C708" s="96" t="s">
        <v>460</v>
      </c>
      <c r="G708" s="117">
        <f t="shared" ref="G708:P708" si="333">G147+G155+G157+G444+G552+G554+G556+G217+G571</f>
        <v>75252839.959999993</v>
      </c>
      <c r="H708" s="117">
        <f t="shared" si="333"/>
        <v>0</v>
      </c>
      <c r="I708" s="117">
        <f t="shared" si="333"/>
        <v>0</v>
      </c>
      <c r="J708" s="117">
        <f t="shared" si="333"/>
        <v>0</v>
      </c>
      <c r="K708" s="117">
        <f t="shared" si="333"/>
        <v>0</v>
      </c>
      <c r="L708" s="117">
        <f t="shared" si="333"/>
        <v>0</v>
      </c>
      <c r="M708" s="117">
        <f t="shared" si="333"/>
        <v>0</v>
      </c>
      <c r="N708" s="117">
        <f t="shared" si="333"/>
        <v>75252839.959999993</v>
      </c>
      <c r="O708" s="117">
        <f t="shared" si="333"/>
        <v>510267.88</v>
      </c>
      <c r="P708" s="117">
        <f t="shared" si="333"/>
        <v>510267.88</v>
      </c>
    </row>
    <row r="709" spans="3:17" x14ac:dyDescent="0.2">
      <c r="N709" s="123"/>
    </row>
    <row r="710" spans="3:17" x14ac:dyDescent="0.2">
      <c r="O710" s="100">
        <f>O10-O704</f>
        <v>446112446.74000001</v>
      </c>
      <c r="P710" s="100">
        <f>P10-P704</f>
        <v>432559076.63999999</v>
      </c>
    </row>
    <row r="713" spans="3:17" x14ac:dyDescent="0.2">
      <c r="F713" s="96" t="s">
        <v>660</v>
      </c>
      <c r="G713" s="96">
        <v>9541354.5999999996</v>
      </c>
      <c r="N713" s="108">
        <v>7571.13</v>
      </c>
      <c r="O713" s="108"/>
      <c r="P713" s="108"/>
    </row>
    <row r="714" spans="3:17" x14ac:dyDescent="0.2">
      <c r="F714" s="96" t="s">
        <v>661</v>
      </c>
      <c r="G714" s="100">
        <f>G713-G703</f>
        <v>0</v>
      </c>
      <c r="N714" s="123">
        <v>1969.35</v>
      </c>
      <c r="O714" s="123"/>
      <c r="P714" s="123"/>
    </row>
    <row r="715" spans="3:17" x14ac:dyDescent="0.2">
      <c r="N715" s="123">
        <f>N714+N713</f>
        <v>9540.48</v>
      </c>
    </row>
    <row r="716" spans="3:17" x14ac:dyDescent="0.2">
      <c r="N716" s="123"/>
    </row>
    <row r="717" spans="3:17" x14ac:dyDescent="0.2">
      <c r="N717" s="123"/>
    </row>
    <row r="718" spans="3:17" x14ac:dyDescent="0.2">
      <c r="N718" s="123"/>
    </row>
  </sheetData>
  <autoFilter ref="A9:Q705">
    <filterColumn colId="16">
      <customFilters>
        <customFilter operator="notEqual" val=" "/>
      </customFilters>
    </filterColumn>
  </autoFilter>
  <mergeCells count="6">
    <mergeCell ref="G3:P3"/>
    <mergeCell ref="A7:P7"/>
    <mergeCell ref="G4:P4"/>
    <mergeCell ref="G6:P6"/>
    <mergeCell ref="G1:P1"/>
    <mergeCell ref="G2:P2"/>
  </mergeCells>
  <conditionalFormatting sqref="A575 B575:F577">
    <cfRule type="expression" dxfId="76" priority="60" stopIfTrue="1">
      <formula>$A575="КВ"</formula>
    </cfRule>
  </conditionalFormatting>
  <conditionalFormatting sqref="A575 B575:F577">
    <cfRule type="expression" dxfId="75" priority="59" stopIfTrue="1">
      <formula>$A575="ВР"</formula>
    </cfRule>
  </conditionalFormatting>
  <conditionalFormatting sqref="B439:F441">
    <cfRule type="expression" dxfId="74" priority="46" stopIfTrue="1">
      <formula>#REF!="Раздел"</formula>
    </cfRule>
  </conditionalFormatting>
  <conditionalFormatting sqref="A440:A441">
    <cfRule type="expression" dxfId="73" priority="56" stopIfTrue="1">
      <formula>$A440="КВ"</formula>
    </cfRule>
  </conditionalFormatting>
  <conditionalFormatting sqref="A440:A441">
    <cfRule type="expression" dxfId="72" priority="55" stopIfTrue="1">
      <formula>$A440="ВР"</formula>
    </cfRule>
  </conditionalFormatting>
  <conditionalFormatting sqref="A440:A441">
    <cfRule type="expression" dxfId="71" priority="57" stopIfTrue="1">
      <formula>#REF!="0000"</formula>
    </cfRule>
  </conditionalFormatting>
  <conditionalFormatting sqref="A440:A441">
    <cfRule type="expression" dxfId="70" priority="54" stopIfTrue="1">
      <formula>#REF!="Раздел"</formula>
    </cfRule>
  </conditionalFormatting>
  <conditionalFormatting sqref="A440:A441">
    <cfRule type="expression" dxfId="69" priority="53" stopIfTrue="1">
      <formula>#REF!="КВ"</formula>
    </cfRule>
  </conditionalFormatting>
  <conditionalFormatting sqref="A440:A441">
    <cfRule type="expression" dxfId="68" priority="52" stopIfTrue="1">
      <formula>#REF!="ВР"</formula>
    </cfRule>
  </conditionalFormatting>
  <conditionalFormatting sqref="B439:F441">
    <cfRule type="expression" dxfId="67" priority="48" stopIfTrue="1">
      <formula>$A439="КВ"</formula>
    </cfRule>
  </conditionalFormatting>
  <conditionalFormatting sqref="B439:F441">
    <cfRule type="expression" dxfId="66" priority="47" stopIfTrue="1">
      <formula>$A439="ВР"</formula>
    </cfRule>
  </conditionalFormatting>
  <conditionalFormatting sqref="F439:F441">
    <cfRule type="expression" dxfId="65" priority="49" stopIfTrue="1">
      <formula>#REF!="000"</formula>
    </cfRule>
  </conditionalFormatting>
  <conditionalFormatting sqref="E439:E441">
    <cfRule type="expression" dxfId="64" priority="50" stopIfTrue="1">
      <formula>#REF!="0000000"</formula>
    </cfRule>
  </conditionalFormatting>
  <conditionalFormatting sqref="B439:D441">
    <cfRule type="expression" dxfId="63" priority="51" stopIfTrue="1">
      <formula>#REF!="0000"</formula>
    </cfRule>
  </conditionalFormatting>
  <conditionalFormatting sqref="A320:A321">
    <cfRule type="expression" dxfId="62" priority="40" stopIfTrue="1">
      <formula>$A320="КВ"</formula>
    </cfRule>
  </conditionalFormatting>
  <conditionalFormatting sqref="A320:A321">
    <cfRule type="expression" dxfId="61" priority="39" stopIfTrue="1">
      <formula>$A320="ВР"</formula>
    </cfRule>
  </conditionalFormatting>
  <conditionalFormatting sqref="A320:A321">
    <cfRule type="expression" dxfId="60" priority="38" stopIfTrue="1">
      <formula>#REF!="Раздел"</formula>
    </cfRule>
  </conditionalFormatting>
  <conditionalFormatting sqref="B320:B323">
    <cfRule type="expression" dxfId="59" priority="34" stopIfTrue="1">
      <formula>$A320="КВ"</formula>
    </cfRule>
  </conditionalFormatting>
  <conditionalFormatting sqref="B320:B323">
    <cfRule type="expression" dxfId="58" priority="33" stopIfTrue="1">
      <formula>$A320="ВР"</formula>
    </cfRule>
  </conditionalFormatting>
  <conditionalFormatting sqref="B320:B323">
    <cfRule type="expression" dxfId="57" priority="35" stopIfTrue="1">
      <formula>#REF!="0000"</formula>
    </cfRule>
  </conditionalFormatting>
  <conditionalFormatting sqref="B320:B323">
    <cfRule type="expression" dxfId="56" priority="32" stopIfTrue="1">
      <formula>#REF!="Раздел"</formula>
    </cfRule>
  </conditionalFormatting>
  <conditionalFormatting sqref="E320:F323">
    <cfRule type="expression" dxfId="55" priority="29" stopIfTrue="1">
      <formula>$A320="КВ"</formula>
    </cfRule>
  </conditionalFormatting>
  <conditionalFormatting sqref="E320:F323">
    <cfRule type="expression" dxfId="54" priority="28" stopIfTrue="1">
      <formula>$A320="ВР"</formula>
    </cfRule>
  </conditionalFormatting>
  <conditionalFormatting sqref="F320:F323">
    <cfRule type="expression" dxfId="53" priority="30" stopIfTrue="1">
      <formula>#REF!="000"</formula>
    </cfRule>
  </conditionalFormatting>
  <conditionalFormatting sqref="E320:E323">
    <cfRule type="expression" dxfId="52" priority="31" stopIfTrue="1">
      <formula>#REF!="0000000"</formula>
    </cfRule>
  </conditionalFormatting>
  <conditionalFormatting sqref="E320:F323">
    <cfRule type="expression" dxfId="51" priority="27" stopIfTrue="1">
      <formula>#REF!="Раздел"</formula>
    </cfRule>
  </conditionalFormatting>
  <conditionalFormatting sqref="A704">
    <cfRule type="expression" dxfId="50" priority="25" stopIfTrue="1">
      <formula>$A704="ВР"</formula>
    </cfRule>
  </conditionalFormatting>
  <conditionalFormatting sqref="A704">
    <cfRule type="expression" dxfId="49" priority="26" stopIfTrue="1">
      <formula>$A704="КВ"</formula>
    </cfRule>
  </conditionalFormatting>
  <conditionalFormatting sqref="B575:F577">
    <cfRule type="expression" dxfId="48" priority="8" stopIfTrue="1">
      <formula>#REF!="Раздел"</formula>
    </cfRule>
  </conditionalFormatting>
  <conditionalFormatting sqref="A575">
    <cfRule type="expression" dxfId="47" priority="19" stopIfTrue="1">
      <formula>#REF!="0000"</formula>
    </cfRule>
  </conditionalFormatting>
  <conditionalFormatting sqref="A575">
    <cfRule type="expression" dxfId="46" priority="16" stopIfTrue="1">
      <formula>#REF!="Раздел"</formula>
    </cfRule>
  </conditionalFormatting>
  <conditionalFormatting sqref="A575">
    <cfRule type="expression" dxfId="45" priority="15" stopIfTrue="1">
      <formula>#REF!="КВ"</formula>
    </cfRule>
  </conditionalFormatting>
  <conditionalFormatting sqref="A575">
    <cfRule type="expression" dxfId="44" priority="14" stopIfTrue="1">
      <formula>#REF!="ВР"</formula>
    </cfRule>
  </conditionalFormatting>
  <conditionalFormatting sqref="F575:F577">
    <cfRule type="expression" dxfId="43" priority="11" stopIfTrue="1">
      <formula>#REF!="000"</formula>
    </cfRule>
  </conditionalFormatting>
  <conditionalFormatting sqref="E575:E577">
    <cfRule type="expression" dxfId="42" priority="12" stopIfTrue="1">
      <formula>#REF!="0000000"</formula>
    </cfRule>
  </conditionalFormatting>
  <conditionalFormatting sqref="B575:D577">
    <cfRule type="expression" dxfId="41" priority="13" stopIfTrue="1">
      <formula>#REF!="0000"</formula>
    </cfRule>
  </conditionalFormatting>
  <pageMargins left="0.51181102362204722" right="0.31496062992125984" top="0.35433070866141736" bottom="0.35433070866141736" header="0.31496062992125984" footer="0.31496062992125984"/>
  <pageSetup paperSize="9" scale="55" fitToHeight="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filterMode="1"/>
  <dimension ref="A1:L518"/>
  <sheetViews>
    <sheetView view="pageBreakPreview" topLeftCell="A142" zoomScale="80" zoomScaleNormal="80" zoomScaleSheetLayoutView="80" workbookViewId="0">
      <selection activeCell="A199" sqref="A199"/>
    </sheetView>
  </sheetViews>
  <sheetFormatPr defaultColWidth="9.140625" defaultRowHeight="12.75" x14ac:dyDescent="0.2"/>
  <cols>
    <col min="1" max="1" width="89.140625" style="168" customWidth="1"/>
    <col min="2" max="2" width="12.140625" style="124" customWidth="1"/>
    <col min="3" max="3" width="5.5703125" style="124" customWidth="1"/>
    <col min="4" max="4" width="16.28515625" style="124" customWidth="1"/>
    <col min="5" max="5" width="16.42578125" style="124" customWidth="1"/>
    <col min="6" max="6" width="16.28515625" style="124" customWidth="1"/>
    <col min="7" max="7" width="5.140625" style="124" customWidth="1"/>
    <col min="8" max="8" width="18" style="124" customWidth="1"/>
    <col min="9" max="9" width="16.28515625" style="124" customWidth="1"/>
    <col min="10" max="10" width="17.5703125" style="124" customWidth="1"/>
    <col min="11" max="11" width="14.7109375" style="124" customWidth="1"/>
    <col min="12" max="16384" width="9.140625" style="124"/>
  </cols>
  <sheetData>
    <row r="1" spans="1:12" x14ac:dyDescent="0.2">
      <c r="D1" s="453" t="s">
        <v>363</v>
      </c>
      <c r="E1" s="453"/>
      <c r="F1" s="453"/>
    </row>
    <row r="2" spans="1:12" ht="26.25" customHeight="1" x14ac:dyDescent="0.2">
      <c r="D2" s="453" t="str">
        <f>Прил.1!I2</f>
        <v>к Решению Хатангского сельского Совета депутатов 
от 00.12.2023 года № 00-РС</v>
      </c>
      <c r="E2" s="453"/>
      <c r="F2" s="453"/>
    </row>
    <row r="3" spans="1:12" x14ac:dyDescent="0.2">
      <c r="D3" s="453"/>
      <c r="E3" s="453"/>
      <c r="F3" s="453"/>
    </row>
    <row r="4" spans="1:12" ht="27.75" customHeight="1" x14ac:dyDescent="0.2">
      <c r="D4" s="453"/>
      <c r="E4" s="453"/>
      <c r="F4" s="453"/>
    </row>
    <row r="5" spans="1:12" x14ac:dyDescent="0.2">
      <c r="A5" s="138"/>
      <c r="B5" s="139"/>
      <c r="C5" s="139"/>
      <c r="D5" s="453"/>
      <c r="E5" s="453"/>
      <c r="F5" s="453"/>
    </row>
    <row r="6" spans="1:12" x14ac:dyDescent="0.2">
      <c r="A6" s="138"/>
      <c r="B6" s="139"/>
      <c r="C6" s="139"/>
      <c r="D6" s="453"/>
      <c r="E6" s="453"/>
      <c r="F6" s="453"/>
    </row>
    <row r="7" spans="1:12" ht="45.75" customHeight="1" x14ac:dyDescent="0.2">
      <c r="A7" s="455" t="s">
        <v>647</v>
      </c>
      <c r="B7" s="455"/>
      <c r="C7" s="455"/>
      <c r="D7" s="455"/>
      <c r="E7" s="455"/>
      <c r="F7" s="455"/>
    </row>
    <row r="8" spans="1:12" x14ac:dyDescent="0.2">
      <c r="A8" s="140"/>
      <c r="B8" s="141"/>
      <c r="C8" s="141"/>
      <c r="D8" s="86"/>
      <c r="E8" s="86"/>
      <c r="F8" s="8" t="s">
        <v>308</v>
      </c>
    </row>
    <row r="9" spans="1:12" ht="51" x14ac:dyDescent="0.2">
      <c r="A9" s="142" t="s">
        <v>359</v>
      </c>
      <c r="B9" s="88" t="s">
        <v>357</v>
      </c>
      <c r="C9" s="88" t="s">
        <v>393</v>
      </c>
      <c r="D9" s="120" t="s">
        <v>502</v>
      </c>
      <c r="E9" s="120" t="s">
        <v>550</v>
      </c>
      <c r="F9" s="120" t="s">
        <v>643</v>
      </c>
      <c r="J9" s="123"/>
    </row>
    <row r="10" spans="1:12" s="151" customFormat="1" ht="15.75" x14ac:dyDescent="0.25">
      <c r="A10" s="144" t="s">
        <v>55</v>
      </c>
      <c r="B10" s="145"/>
      <c r="C10" s="145"/>
      <c r="D10" s="92">
        <f>D11+D15+D24+D133+D137+D141+D199+D263+D267+D282+D273+D277+D294+D303+D512+D509</f>
        <v>720990349.10000002</v>
      </c>
      <c r="E10" s="92">
        <f>E11+E15+E24+E133+E137+E141+E199+E263+E267+E282+E273+E277+E294+E303+E512+E509</f>
        <v>457470986.74000001</v>
      </c>
      <c r="F10" s="92">
        <f>F11+F15+F24+F133+F137+F141+F199+F263+F267+F282+F273+F277+F294+F303+F512+F509</f>
        <v>455253756.63999999</v>
      </c>
      <c r="G10" s="172">
        <f>IF(SUM(D10:F10)&gt;0,1," ")</f>
        <v>1</v>
      </c>
      <c r="H10" s="179">
        <f>D10-Прил.4!N10</f>
        <v>0</v>
      </c>
      <c r="I10" s="173">
        <f>E10-Прил.4!O10</f>
        <v>0</v>
      </c>
      <c r="J10" s="173">
        <f>F10-Прил.4!P10</f>
        <v>0</v>
      </c>
      <c r="L10" s="244"/>
    </row>
    <row r="11" spans="1:12" s="188" customFormat="1" ht="28.5" x14ac:dyDescent="0.2">
      <c r="A11" s="184" t="str">
        <f>Прил.4!A144</f>
        <v>Муниципальная программа "Организация транспортного обслуживания отдельных категорий населения в селе Хатанга"</v>
      </c>
      <c r="B11" s="185" t="str">
        <f>Прил.4!E144</f>
        <v>0100000000</v>
      </c>
      <c r="C11" s="186"/>
      <c r="D11" s="187">
        <f>Прил.4!N144</f>
        <v>10880375.68</v>
      </c>
      <c r="E11" s="187">
        <f>Прил.4!O144</f>
        <v>0</v>
      </c>
      <c r="F11" s="187">
        <f>Прил.4!P144</f>
        <v>0</v>
      </c>
      <c r="G11" s="172">
        <f t="shared" ref="G11:G77" si="0">IF(SUM(D11:F11)&gt;0,1," ")</f>
        <v>1</v>
      </c>
      <c r="H11" s="198"/>
      <c r="I11" s="198"/>
    </row>
    <row r="12" spans="1:12" ht="64.5" customHeight="1" x14ac:dyDescent="0.2">
      <c r="A12" s="64" t="str">
        <f>Прил.4!A145</f>
        <v>Расходы на реализацию соглашений о передаче органам местного самоуправления сельских поселений отдельных  полномочий органов местного самоуправления Таймырского Долгано-Ненецкого муниципального района по созданию условий для предоставления транспортных услуг населению и организации транспортного обслуживания населения в границах поселения в соответствии с заключенными соглашениями</v>
      </c>
      <c r="B12" s="69" t="str">
        <f>Прил.4!E145</f>
        <v>0100006050</v>
      </c>
      <c r="C12" s="148"/>
      <c r="D12" s="67">
        <f>Прил.4!N145</f>
        <v>10880375.68</v>
      </c>
      <c r="E12" s="67">
        <f>Прил.4!O145</f>
        <v>0</v>
      </c>
      <c r="F12" s="67">
        <f>Прил.4!P145</f>
        <v>0</v>
      </c>
      <c r="G12" s="172">
        <f t="shared" si="0"/>
        <v>1</v>
      </c>
      <c r="I12" s="123"/>
    </row>
    <row r="13" spans="1:12" x14ac:dyDescent="0.2">
      <c r="A13" s="64" t="str">
        <f>Прил.4!A146</f>
        <v>Иные бюджетные ассигнования</v>
      </c>
      <c r="B13" s="69" t="str">
        <f>Прил.4!E146</f>
        <v>0100006050</v>
      </c>
      <c r="C13" s="69" t="str">
        <f>Прил.4!F146</f>
        <v>800</v>
      </c>
      <c r="D13" s="67">
        <f>Прил.4!N146</f>
        <v>10880375.68</v>
      </c>
      <c r="E13" s="67">
        <f>Прил.4!O146</f>
        <v>0</v>
      </c>
      <c r="F13" s="67">
        <f>Прил.4!P146</f>
        <v>0</v>
      </c>
      <c r="G13" s="172">
        <f t="shared" si="0"/>
        <v>1</v>
      </c>
    </row>
    <row r="14" spans="1:12" s="75" customFormat="1" ht="25.5" x14ac:dyDescent="0.2">
      <c r="A14" s="95" t="str">
        <f>Прил.4!A147</f>
        <v>Субсидии юридическим лицам (кроме некоммерческих организаций), индивидуальным предпринимателям, физическим лицам - производителям товаров, работ, услуг</v>
      </c>
      <c r="B14" s="70" t="str">
        <f>Прил.4!E147</f>
        <v>0100006050</v>
      </c>
      <c r="C14" s="70" t="str">
        <f>Прил.4!F147</f>
        <v>810</v>
      </c>
      <c r="D14" s="68">
        <f>Прил.4!N147</f>
        <v>10880375.68</v>
      </c>
      <c r="E14" s="68">
        <f>Прил.4!O147</f>
        <v>0</v>
      </c>
      <c r="F14" s="68">
        <f>Прил.4!P147</f>
        <v>0</v>
      </c>
      <c r="G14" s="172">
        <f t="shared" si="0"/>
        <v>1</v>
      </c>
      <c r="I14" s="112"/>
    </row>
    <row r="15" spans="1:12" s="188" customFormat="1" ht="28.5" x14ac:dyDescent="0.2">
      <c r="A15" s="184" t="str">
        <f>Прил.4!A205</f>
        <v>Муниципальная программа "Создание условий для обеспечения жителей сельского поселения Хатанга услугами торговли"</v>
      </c>
      <c r="B15" s="185" t="str">
        <f>Прил.4!E205</f>
        <v>0200000000</v>
      </c>
      <c r="C15" s="186"/>
      <c r="D15" s="187">
        <f>Прил.4!N205</f>
        <v>10856683.199999999</v>
      </c>
      <c r="E15" s="187">
        <f>Прил.4!O205</f>
        <v>7749579.2000000002</v>
      </c>
      <c r="F15" s="187">
        <f>Прил.4!P205</f>
        <v>7749579.2000000002</v>
      </c>
      <c r="G15" s="172">
        <f t="shared" si="0"/>
        <v>1</v>
      </c>
    </row>
    <row r="16" spans="1:12" ht="25.5" x14ac:dyDescent="0.2">
      <c r="A16" s="64" t="str">
        <f>Прил.4!A206</f>
        <v>Подпрограмма "Бензин по доступной цене для населения и сельскохозяйственных предприятий поселков сельского поселения Хатанга"</v>
      </c>
      <c r="B16" s="69" t="str">
        <f>Прил.4!E206</f>
        <v>0210000000</v>
      </c>
      <c r="C16" s="148"/>
      <c r="D16" s="67">
        <f>Прил.4!N206</f>
        <v>4021704</v>
      </c>
      <c r="E16" s="67">
        <f>Прил.4!O206</f>
        <v>914600</v>
      </c>
      <c r="F16" s="67">
        <f>Прил.4!P206</f>
        <v>914600</v>
      </c>
      <c r="G16" s="172">
        <f t="shared" si="0"/>
        <v>1</v>
      </c>
    </row>
    <row r="17" spans="1:9" ht="25.5" x14ac:dyDescent="0.2">
      <c r="A17" s="64" t="str">
        <f>Прил.4!A207</f>
        <v>Возмещение транспортных затрат по доставке бензина для реализации населению и сельскохозяйственным предприятиям из с. Хатанга в поселки сельского поселения Хатанга</v>
      </c>
      <c r="B17" s="69" t="str">
        <f>Прил.4!E207</f>
        <v>0210012110</v>
      </c>
      <c r="C17" s="148"/>
      <c r="D17" s="67">
        <f>Прил.4!N207</f>
        <v>4021704</v>
      </c>
      <c r="E17" s="67">
        <f>Прил.4!O207</f>
        <v>914600</v>
      </c>
      <c r="F17" s="67">
        <f>Прил.4!P207</f>
        <v>914600</v>
      </c>
      <c r="G17" s="172">
        <f t="shared" si="0"/>
        <v>1</v>
      </c>
    </row>
    <row r="18" spans="1:9" x14ac:dyDescent="0.2">
      <c r="A18" s="64" t="str">
        <f>Прил.4!A208</f>
        <v>Иные бюджетные ассигнования</v>
      </c>
      <c r="B18" s="69" t="str">
        <f>Прил.4!E208</f>
        <v>0210012110</v>
      </c>
      <c r="C18" s="69" t="str">
        <f>Прил.4!F208</f>
        <v>800</v>
      </c>
      <c r="D18" s="67">
        <f>Прил.4!N208</f>
        <v>4021704</v>
      </c>
      <c r="E18" s="67">
        <f>Прил.4!O208</f>
        <v>914600</v>
      </c>
      <c r="F18" s="67">
        <f>Прил.4!P208</f>
        <v>914600</v>
      </c>
      <c r="G18" s="172">
        <f t="shared" si="0"/>
        <v>1</v>
      </c>
    </row>
    <row r="19" spans="1:9" s="75" customFormat="1" ht="25.5" x14ac:dyDescent="0.2">
      <c r="A19" s="95" t="str">
        <f>Прил.4!A209</f>
        <v>Субсидии юридическим лицам (кроме некоммерческих организаций), индивидуальным предпринимателям, физическим лицам - производителям товаров, работ, услуг</v>
      </c>
      <c r="B19" s="70" t="str">
        <f>Прил.4!E209</f>
        <v>0210012110</v>
      </c>
      <c r="C19" s="70" t="str">
        <f>Прил.4!F209</f>
        <v>810</v>
      </c>
      <c r="D19" s="68">
        <f>Прил.4!N209</f>
        <v>4021704</v>
      </c>
      <c r="E19" s="68">
        <f>Прил.4!O209</f>
        <v>914600</v>
      </c>
      <c r="F19" s="68">
        <f>Прил.4!P209</f>
        <v>914600</v>
      </c>
      <c r="G19" s="172">
        <f t="shared" si="0"/>
        <v>1</v>
      </c>
    </row>
    <row r="20" spans="1:9" x14ac:dyDescent="0.2">
      <c r="A20" s="64" t="str">
        <f>Прил.4!A210</f>
        <v>Подпрограмма "Хлеб по доступной цене для населения в с. Хатанга"</v>
      </c>
      <c r="B20" s="69" t="str">
        <f>Прил.4!E210</f>
        <v>0220000000</v>
      </c>
      <c r="C20" s="69"/>
      <c r="D20" s="67">
        <f>Прил.4!N210</f>
        <v>6834979.2000000002</v>
      </c>
      <c r="E20" s="67">
        <f>Прил.4!O210</f>
        <v>6834979.2000000002</v>
      </c>
      <c r="F20" s="67">
        <f>Прил.4!P210</f>
        <v>6834979.2000000002</v>
      </c>
      <c r="G20" s="172">
        <f t="shared" si="0"/>
        <v>1</v>
      </c>
    </row>
    <row r="21" spans="1:9" x14ac:dyDescent="0.2">
      <c r="A21" s="64" t="str">
        <f>Прил.4!A211</f>
        <v>Возмещение части затрат, связанных с производством хлеба в селе Хатанга</v>
      </c>
      <c r="B21" s="69" t="str">
        <f>Прил.4!E211</f>
        <v>0220012210</v>
      </c>
      <c r="C21" s="69"/>
      <c r="D21" s="67">
        <f>Прил.4!N211</f>
        <v>6834979.2000000002</v>
      </c>
      <c r="E21" s="67">
        <f>Прил.4!O211</f>
        <v>6834979.2000000002</v>
      </c>
      <c r="F21" s="67">
        <f>Прил.4!P211</f>
        <v>6834979.2000000002</v>
      </c>
      <c r="G21" s="172">
        <f t="shared" si="0"/>
        <v>1</v>
      </c>
    </row>
    <row r="22" spans="1:9" x14ac:dyDescent="0.2">
      <c r="A22" s="64" t="str">
        <f>Прил.4!A212</f>
        <v>Иные бюджетные ассигнования</v>
      </c>
      <c r="B22" s="69" t="str">
        <f>Прил.4!E212</f>
        <v>0220012210</v>
      </c>
      <c r="C22" s="69" t="str">
        <f>Прил.4!F212</f>
        <v>800</v>
      </c>
      <c r="D22" s="67">
        <f>Прил.4!N212</f>
        <v>6834979.2000000002</v>
      </c>
      <c r="E22" s="67">
        <f>Прил.4!O212</f>
        <v>6834979.2000000002</v>
      </c>
      <c r="F22" s="67">
        <f>Прил.4!P212</f>
        <v>6834979.2000000002</v>
      </c>
      <c r="G22" s="172">
        <f t="shared" si="0"/>
        <v>1</v>
      </c>
    </row>
    <row r="23" spans="1:9" s="75" customFormat="1" ht="25.5" x14ac:dyDescent="0.2">
      <c r="A23" s="95" t="str">
        <f>Прил.4!A213</f>
        <v>Субсидии юридическим лицам (кроме некоммерческих организаций), индивидуальным предпринимателям, физическим лицам - производителям товаров, работ, услуг</v>
      </c>
      <c r="B23" s="70" t="str">
        <f>Прил.4!E213</f>
        <v>0220012210</v>
      </c>
      <c r="C23" s="70" t="str">
        <f>Прил.4!F213</f>
        <v>810</v>
      </c>
      <c r="D23" s="68">
        <f>Прил.4!N213</f>
        <v>6834979.2000000002</v>
      </c>
      <c r="E23" s="68">
        <f>Прил.4!O213</f>
        <v>6834979.2000000002</v>
      </c>
      <c r="F23" s="68">
        <f>Прил.4!P213</f>
        <v>6834979.2000000002</v>
      </c>
      <c r="G23" s="172">
        <f t="shared" si="0"/>
        <v>1</v>
      </c>
    </row>
    <row r="24" spans="1:9" s="188" customFormat="1" ht="14.25" x14ac:dyDescent="0.2">
      <c r="A24" s="189" t="str">
        <f>Прил.4!A437</f>
        <v>Муниципальная программа "Развитие культуры и туризма  в сельском поселении Хатанга"</v>
      </c>
      <c r="B24" s="190" t="str">
        <f>Прил.4!E437</f>
        <v>0300000000</v>
      </c>
      <c r="C24" s="186"/>
      <c r="D24" s="187">
        <f>D25+D116</f>
        <v>272410127.74000001</v>
      </c>
      <c r="E24" s="187">
        <f>E25+E116</f>
        <v>202145271.97</v>
      </c>
      <c r="F24" s="187">
        <f>F25+F116</f>
        <v>193328572.37</v>
      </c>
      <c r="G24" s="172">
        <f t="shared" si="0"/>
        <v>1</v>
      </c>
      <c r="I24" s="263"/>
    </row>
    <row r="25" spans="1:9" x14ac:dyDescent="0.2">
      <c r="A25" s="180" t="str">
        <f>Прил.4!A438</f>
        <v>Подпрограмма "Культурное наследие"</v>
      </c>
      <c r="B25" s="69" t="str">
        <f>Прил.4!E517</f>
        <v>0310000000</v>
      </c>
      <c r="C25" s="148"/>
      <c r="D25" s="67">
        <f>D26+D33+D45+D50+D56+D65+D68+D71+D86+D89+D36+D39+D77+D80+D83+D42+D110+D95+D113+D98+D92+D101+D62+D59+D74+D53+D104+D107</f>
        <v>243226552.5</v>
      </c>
      <c r="E25" s="67">
        <f>E26+E33+E45+E50+E56+E65+E68+E71+E86+E89+E36+E39+E77+E80+E83+E42+E110+E95+E113+E98+E92+E101+E62+E59+E74+E53+E104+E107</f>
        <v>202145271.97</v>
      </c>
      <c r="F25" s="67">
        <f>F26+F33+F45+F50+F56+F65+F68+F71+F86+F89+F36+F39+F77+F80+F83+F42+F110+F95+F113+F98+F92+F101+F62+F59</f>
        <v>193328572.37</v>
      </c>
      <c r="G25" s="172">
        <f t="shared" si="0"/>
        <v>1</v>
      </c>
      <c r="H25" s="123"/>
      <c r="I25" s="123"/>
    </row>
    <row r="26" spans="1:9" x14ac:dyDescent="0.2">
      <c r="A26" s="64" t="str">
        <f>Прил.4!A518</f>
        <v>Центральный аппарат</v>
      </c>
      <c r="B26" s="69" t="str">
        <f>Прил.4!E518</f>
        <v>0310001030</v>
      </c>
      <c r="C26" s="69"/>
      <c r="D26" s="67">
        <f>D30+D28</f>
        <v>8269402.1200000001</v>
      </c>
      <c r="E26" s="67">
        <f>E30+E28</f>
        <v>9076197.1199999992</v>
      </c>
      <c r="F26" s="67">
        <f>F30+F28</f>
        <v>9076197.1199999992</v>
      </c>
      <c r="G26" s="172">
        <f t="shared" si="0"/>
        <v>1</v>
      </c>
    </row>
    <row r="27" spans="1:9" ht="38.25" x14ac:dyDescent="0.2">
      <c r="A27" s="64" t="str">
        <f>Прил.4!A519</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27" s="69" t="str">
        <f>Прил.4!E519</f>
        <v>0310001030</v>
      </c>
      <c r="C27" s="69" t="str">
        <f>Прил.4!F519</f>
        <v>100</v>
      </c>
      <c r="D27" s="67">
        <f>Прил.4!N519</f>
        <v>7177143.9100000001</v>
      </c>
      <c r="E27" s="67">
        <f>Прил.4!O519</f>
        <v>7552197.1200000001</v>
      </c>
      <c r="F27" s="67">
        <f>Прил.4!P519</f>
        <v>7552197.1200000001</v>
      </c>
      <c r="G27" s="172">
        <f t="shared" si="0"/>
        <v>1</v>
      </c>
    </row>
    <row r="28" spans="1:9" s="75" customFormat="1" x14ac:dyDescent="0.2">
      <c r="A28" s="95" t="str">
        <f>Прил.4!A520</f>
        <v>Расходы на выплаты персоналу государственных (муниципальных) органов</v>
      </c>
      <c r="B28" s="70" t="str">
        <f>Прил.4!E520</f>
        <v>0310001030</v>
      </c>
      <c r="C28" s="70" t="str">
        <f>Прил.4!F520</f>
        <v>120</v>
      </c>
      <c r="D28" s="68">
        <f>Прил.4!N520</f>
        <v>7177143.9100000001</v>
      </c>
      <c r="E28" s="68">
        <f>Прил.4!O520</f>
        <v>7552197.1200000001</v>
      </c>
      <c r="F28" s="68">
        <f>Прил.4!P520</f>
        <v>7552197.1200000001</v>
      </c>
      <c r="G28" s="172">
        <f t="shared" si="0"/>
        <v>1</v>
      </c>
    </row>
    <row r="29" spans="1:9" x14ac:dyDescent="0.2">
      <c r="A29" s="64" t="str">
        <f>Прил.4!A521</f>
        <v>Закупка товаров, работ и услуг для обеспечения государственных (муниципальных) нужд</v>
      </c>
      <c r="B29" s="69" t="str">
        <f>Прил.4!E521</f>
        <v>0310001030</v>
      </c>
      <c r="C29" s="69" t="str">
        <f>Прил.4!F521</f>
        <v>200</v>
      </c>
      <c r="D29" s="67">
        <f>Прил.4!N521+Прил.4!N428</f>
        <v>1092258.21</v>
      </c>
      <c r="E29" s="67">
        <f>Прил.4!O521+Прил.4!O428</f>
        <v>1524000</v>
      </c>
      <c r="F29" s="67">
        <f>Прил.4!P521+Прил.4!P428</f>
        <v>1524000</v>
      </c>
      <c r="G29" s="172">
        <f t="shared" si="0"/>
        <v>1</v>
      </c>
    </row>
    <row r="30" spans="1:9" s="75" customFormat="1" ht="17.25" customHeight="1" x14ac:dyDescent="0.2">
      <c r="A30" s="95" t="str">
        <f>Прил.4!A522</f>
        <v xml:space="preserve">Иные закупки товаров, работ и услуг для обеспечения государственных (муниципальных) нужд
</v>
      </c>
      <c r="B30" s="70" t="str">
        <f>Прил.4!E522</f>
        <v>0310001030</v>
      </c>
      <c r="C30" s="70" t="str">
        <f>Прил.4!F522</f>
        <v>240</v>
      </c>
      <c r="D30" s="68">
        <f>Прил.4!N522+Прил.4!N429</f>
        <v>1092258.21</v>
      </c>
      <c r="E30" s="68">
        <f>Прил.4!O522+Прил.4!O429</f>
        <v>1524000</v>
      </c>
      <c r="F30" s="68">
        <f>Прил.4!P522+Прил.4!P429</f>
        <v>1524000</v>
      </c>
      <c r="G30" s="172">
        <f t="shared" si="0"/>
        <v>1</v>
      </c>
    </row>
    <row r="31" spans="1:9" hidden="1" x14ac:dyDescent="0.2">
      <c r="A31" s="64" t="str">
        <f>Прил.4!A523</f>
        <v>Иные бюджетные ассигнования</v>
      </c>
      <c r="B31" s="69" t="str">
        <f>Прил.4!E523</f>
        <v>0310001030</v>
      </c>
      <c r="C31" s="69" t="str">
        <f>Прил.4!F523</f>
        <v>800</v>
      </c>
      <c r="D31" s="67">
        <f>Прил.4!N523</f>
        <v>0</v>
      </c>
      <c r="E31" s="67">
        <f>Прил.4!O523</f>
        <v>0</v>
      </c>
      <c r="F31" s="67">
        <f>Прил.4!P523</f>
        <v>0</v>
      </c>
      <c r="G31" s="172" t="str">
        <f t="shared" si="0"/>
        <v xml:space="preserve"> </v>
      </c>
    </row>
    <row r="32" spans="1:9" hidden="1" x14ac:dyDescent="0.2">
      <c r="A32" s="64" t="str">
        <f>Прил.4!A524</f>
        <v>Уплата налогов, сборов и иных платежей</v>
      </c>
      <c r="B32" s="69" t="str">
        <f>Прил.4!E524</f>
        <v>0310001030</v>
      </c>
      <c r="C32" s="69" t="str">
        <f>Прил.4!F524</f>
        <v>850</v>
      </c>
      <c r="D32" s="67">
        <f>Прил.4!N524</f>
        <v>0</v>
      </c>
      <c r="E32" s="67">
        <f>Прил.4!O524</f>
        <v>0</v>
      </c>
      <c r="F32" s="67">
        <f>Прил.4!P524</f>
        <v>0</v>
      </c>
      <c r="G32" s="172" t="str">
        <f t="shared" si="0"/>
        <v xml:space="preserve"> </v>
      </c>
    </row>
    <row r="33" spans="1:7" ht="41.25" customHeight="1" x14ac:dyDescent="0.2">
      <c r="A33" s="431" t="str">
        <f>Прил.4!A525</f>
        <v xml:space="preserve">Софинансирование расходов на реализацию мероприятий по поддержке местных инициатив, в рамках подпрограммы «Поддержка местных инициатив» государственной программы Красноярского края «Содействие развитию местного самоуправления» </v>
      </c>
      <c r="B33" s="429" t="str">
        <f>Прил.4!E525</f>
        <v>03100S6419</v>
      </c>
      <c r="C33" s="429"/>
      <c r="D33" s="121">
        <f>Прил.4!G525</f>
        <v>45000</v>
      </c>
      <c r="E33" s="67"/>
      <c r="F33" s="67"/>
      <c r="G33" s="172">
        <f t="shared" si="0"/>
        <v>1</v>
      </c>
    </row>
    <row r="34" spans="1:7" x14ac:dyDescent="0.2">
      <c r="A34" s="431" t="str">
        <f>Прил.4!A526</f>
        <v>Закупка товаров, работ и услуг для обеспечения государственных (муниципальных) нужд</v>
      </c>
      <c r="B34" s="429" t="str">
        <f>Прил.4!E526</f>
        <v>03100S6419</v>
      </c>
      <c r="C34" s="429" t="str">
        <f>Прил.4!F526</f>
        <v>200</v>
      </c>
      <c r="D34" s="121">
        <f>Прил.4!G526</f>
        <v>45000</v>
      </c>
      <c r="E34" s="67"/>
      <c r="F34" s="67"/>
      <c r="G34" s="172">
        <f t="shared" si="0"/>
        <v>1</v>
      </c>
    </row>
    <row r="35" spans="1:7" s="75" customFormat="1" x14ac:dyDescent="0.2">
      <c r="A35" s="122" t="str">
        <f>Прил.4!A527</f>
        <v xml:space="preserve">Иные закупки товаров, работ и услуг для обеспечения государственных (муниципальных) нужд
</v>
      </c>
      <c r="B35" s="430" t="str">
        <f>Прил.4!E527</f>
        <v>03100S6419</v>
      </c>
      <c r="C35" s="430" t="str">
        <f>Прил.4!F527</f>
        <v>240</v>
      </c>
      <c r="D35" s="122">
        <f>Прил.4!G527</f>
        <v>45000</v>
      </c>
      <c r="E35" s="122">
        <v>0</v>
      </c>
      <c r="F35" s="122">
        <v>0</v>
      </c>
      <c r="G35" s="172">
        <f t="shared" si="0"/>
        <v>1</v>
      </c>
    </row>
    <row r="36" spans="1:7" ht="25.5" hidden="1" customHeight="1" x14ac:dyDescent="0.2">
      <c r="A36" s="132" t="str">
        <f>Прил.4!A439</f>
        <v>Проведение мероприятий, связанных с выполнением плана первоочередных мероприятий по улучшению среды проживания и повышения качества жизни в населенных пунктах муниципального образования «Сельское поселение Хатанга»</v>
      </c>
      <c r="B36" s="69" t="str">
        <f>Прил.4!E439</f>
        <v>0310003030</v>
      </c>
      <c r="C36" s="69"/>
      <c r="D36" s="121">
        <f>Прил.4!N439+Прил.4!N572</f>
        <v>0</v>
      </c>
      <c r="E36" s="121">
        <f>Прил.4!O439+Прил.4!O572</f>
        <v>0</v>
      </c>
      <c r="F36" s="121">
        <f>Прил.4!P439+Прил.4!P572</f>
        <v>0</v>
      </c>
      <c r="G36" s="172" t="str">
        <f t="shared" si="0"/>
        <v xml:space="preserve"> </v>
      </c>
    </row>
    <row r="37" spans="1:7" ht="15.75" hidden="1" customHeight="1" x14ac:dyDescent="0.2">
      <c r="A37" s="132" t="str">
        <f>Прил.4!A440</f>
        <v>Предоставление субсидий бюджетным, автономным учреждениям и иным некоммерческим организациям</v>
      </c>
      <c r="B37" s="69" t="str">
        <f>Прил.4!E440</f>
        <v>0310003030</v>
      </c>
      <c r="C37" s="69" t="str">
        <f>Прил.4!F440</f>
        <v>600</v>
      </c>
      <c r="D37" s="121">
        <f>Прил.4!N440+Прил.4!N574</f>
        <v>0</v>
      </c>
      <c r="E37" s="121">
        <f>Прил.4!O440+Прил.4!O574</f>
        <v>0</v>
      </c>
      <c r="F37" s="121">
        <f>Прил.4!P440+Прил.4!P574</f>
        <v>0</v>
      </c>
      <c r="G37" s="172" t="str">
        <f t="shared" si="0"/>
        <v xml:space="preserve"> </v>
      </c>
    </row>
    <row r="38" spans="1:7" s="75" customFormat="1" hidden="1" x14ac:dyDescent="0.2">
      <c r="A38" s="149" t="str">
        <f>Прил.4!A441</f>
        <v>Субсидии бюджетным учреждениям</v>
      </c>
      <c r="B38" s="70" t="str">
        <f>Прил.4!E441</f>
        <v>0310003030</v>
      </c>
      <c r="C38" s="70" t="str">
        <f>Прил.4!F441</f>
        <v>610</v>
      </c>
      <c r="D38" s="122">
        <f>Прил.4!N441+Прил.4!N575</f>
        <v>0</v>
      </c>
      <c r="E38" s="122">
        <f>Прил.4!O441+Прил.4!O575</f>
        <v>0</v>
      </c>
      <c r="F38" s="122">
        <f>Прил.4!P441+Прил.4!P575</f>
        <v>0</v>
      </c>
      <c r="G38" s="172" t="str">
        <f t="shared" si="0"/>
        <v xml:space="preserve"> </v>
      </c>
    </row>
    <row r="39" spans="1:7" ht="54" customHeight="1" x14ac:dyDescent="0.2">
      <c r="A39" s="64" t="str">
        <f>Прил.4!A442</f>
        <v>Реализация полномочий органов местного самоуправления Таймырского Долгано-Ненецкого муниципального района по организации библиотечного обслуживания населения, комплектованию и обеспечению сохранности библиотечных фондов библиотек поселений в соответствии с заключенными соглашениями</v>
      </c>
      <c r="B39" s="69" t="str">
        <f>Прил.4!E442</f>
        <v>0310006070</v>
      </c>
      <c r="C39" s="69"/>
      <c r="D39" s="67">
        <f>Прил.4!N442</f>
        <v>31531982.43</v>
      </c>
      <c r="E39" s="67">
        <f>Прил.4!O442</f>
        <v>0</v>
      </c>
      <c r="F39" s="67">
        <f>Прил.4!P442</f>
        <v>0</v>
      </c>
      <c r="G39" s="172">
        <f t="shared" si="0"/>
        <v>1</v>
      </c>
    </row>
    <row r="40" spans="1:7" ht="25.5" x14ac:dyDescent="0.2">
      <c r="A40" s="64" t="str">
        <f>Прил.4!A443</f>
        <v>Предоставление субсидий бюджетным, автономным учреждениям и иным некоммерческим организациям</v>
      </c>
      <c r="B40" s="69" t="str">
        <f>Прил.4!E443</f>
        <v>0310006070</v>
      </c>
      <c r="C40" s="69" t="str">
        <f>Прил.4!F443</f>
        <v>600</v>
      </c>
      <c r="D40" s="67">
        <f>Прил.4!N443</f>
        <v>31531982.43</v>
      </c>
      <c r="E40" s="67">
        <f>Прил.4!O443</f>
        <v>0</v>
      </c>
      <c r="F40" s="67">
        <f>Прил.4!P443</f>
        <v>0</v>
      </c>
      <c r="G40" s="172">
        <f t="shared" si="0"/>
        <v>1</v>
      </c>
    </row>
    <row r="41" spans="1:7" s="75" customFormat="1" x14ac:dyDescent="0.2">
      <c r="A41" s="95" t="str">
        <f>Прил.4!A444</f>
        <v>Субсидии бюджетным учреждениям</v>
      </c>
      <c r="B41" s="70" t="str">
        <f>Прил.4!E444</f>
        <v>0310006070</v>
      </c>
      <c r="C41" s="70" t="str">
        <f>Прил.4!F444</f>
        <v>610</v>
      </c>
      <c r="D41" s="68">
        <f>Прил.4!N444</f>
        <v>31531982.43</v>
      </c>
      <c r="E41" s="68">
        <f>Прил.4!O444</f>
        <v>0</v>
      </c>
      <c r="F41" s="68">
        <f>Прил.4!P444</f>
        <v>0</v>
      </c>
      <c r="G41" s="172">
        <f t="shared" si="0"/>
        <v>1</v>
      </c>
    </row>
    <row r="42" spans="1:7" ht="41.25" hidden="1" customHeight="1" x14ac:dyDescent="0.2">
      <c r="A42" s="132" t="str">
        <f>Прил.4!A445</f>
        <v>Расходы на финансовое обеспечение (возмещение) расходных обязательств муниципальных образований, связанных с увеличением с 1 июня 2022 года региональных выплат, по министерству финансов Красноярского края в рамках непрограммных расходов отдельных органов исполнительной власти</v>
      </c>
      <c r="B42" s="69" t="str">
        <f>Прил.4!E445</f>
        <v>0310010340</v>
      </c>
      <c r="C42" s="69"/>
      <c r="D42" s="121">
        <f>Прил.4!N445</f>
        <v>0</v>
      </c>
      <c r="E42" s="121">
        <f>Прил.4!O445</f>
        <v>0</v>
      </c>
      <c r="F42" s="121">
        <f>Прил.4!P445</f>
        <v>0</v>
      </c>
      <c r="G42" s="172" t="str">
        <f t="shared" si="0"/>
        <v xml:space="preserve"> </v>
      </c>
    </row>
    <row r="43" spans="1:7" ht="25.5" hidden="1" x14ac:dyDescent="0.2">
      <c r="A43" s="132" t="str">
        <f>Прил.4!A446</f>
        <v>Предоставление субсидий бюджетным, автономным учреждениям и иным некоммерческим организациям</v>
      </c>
      <c r="B43" s="69" t="str">
        <f>Прил.4!E446</f>
        <v>0310010340</v>
      </c>
      <c r="C43" s="69" t="str">
        <f>Прил.4!F446</f>
        <v>600</v>
      </c>
      <c r="D43" s="121">
        <f>Прил.4!N446</f>
        <v>0</v>
      </c>
      <c r="E43" s="121">
        <f>Прил.4!O446</f>
        <v>0</v>
      </c>
      <c r="F43" s="121">
        <f>Прил.4!P446</f>
        <v>0</v>
      </c>
      <c r="G43" s="172" t="str">
        <f t="shared" si="0"/>
        <v xml:space="preserve"> </v>
      </c>
    </row>
    <row r="44" spans="1:7" s="75" customFormat="1" hidden="1" x14ac:dyDescent="0.2">
      <c r="A44" s="149" t="str">
        <f>Прил.4!A447</f>
        <v>Субсидии бюджетным учреждениям</v>
      </c>
      <c r="B44" s="70" t="str">
        <f>Прил.4!E447</f>
        <v>0310010340</v>
      </c>
      <c r="C44" s="70" t="str">
        <f>Прил.4!F447</f>
        <v>610</v>
      </c>
      <c r="D44" s="122">
        <f>Прил.4!N447</f>
        <v>0</v>
      </c>
      <c r="E44" s="122">
        <f>Прил.4!O447</f>
        <v>0</v>
      </c>
      <c r="F44" s="122">
        <f>Прил.4!P447</f>
        <v>0</v>
      </c>
      <c r="G44" s="172" t="str">
        <f t="shared" si="0"/>
        <v xml:space="preserve"> </v>
      </c>
    </row>
    <row r="45" spans="1:7" ht="39.75" hidden="1" customHeight="1" x14ac:dyDescent="0.2">
      <c r="A45" s="239" t="str">
        <f>Прил.4!A448</f>
        <v>Расходы на повышение оплаты труда отдельным категориям работников бюджетной сферы осуществляемые за счет иных дотаций, предоставляемых из краевого бюджета с установлением условий их предоставления</v>
      </c>
      <c r="B45" s="67" t="str">
        <f>Прил.4!E448</f>
        <v>0310009850</v>
      </c>
      <c r="C45" s="69"/>
      <c r="D45" s="67">
        <f>Прил.4!N448+Прил.4!N531</f>
        <v>0</v>
      </c>
      <c r="E45" s="67">
        <f>Прил.4!O525+Прил.4!O448</f>
        <v>0</v>
      </c>
      <c r="F45" s="67">
        <f>Прил.4!P525+Прил.4!P448</f>
        <v>0</v>
      </c>
      <c r="G45" s="172" t="str">
        <f t="shared" si="0"/>
        <v xml:space="preserve"> </v>
      </c>
    </row>
    <row r="46" spans="1:7" ht="24" hidden="1" customHeight="1" x14ac:dyDescent="0.2">
      <c r="A46" s="239" t="str">
        <f>Прил.4!A449</f>
        <v>Предоставление субсидий бюджетным, автономным учреждениям и иным некоммерческим организациям</v>
      </c>
      <c r="B46" s="67" t="str">
        <f>Прил.4!E449</f>
        <v>0310009850</v>
      </c>
      <c r="C46" s="67" t="str">
        <f>Прил.4!F449</f>
        <v>600</v>
      </c>
      <c r="D46" s="67">
        <f>Прил.4!N449+Прил.4!N532</f>
        <v>0</v>
      </c>
      <c r="E46" s="67">
        <f>Прил.4!O526+Прил.4!O449</f>
        <v>0</v>
      </c>
      <c r="F46" s="67">
        <f>Прил.4!P526+Прил.4!P449</f>
        <v>0</v>
      </c>
      <c r="G46" s="172" t="str">
        <f t="shared" si="0"/>
        <v xml:space="preserve"> </v>
      </c>
    </row>
    <row r="47" spans="1:7" s="75" customFormat="1" hidden="1" x14ac:dyDescent="0.2">
      <c r="A47" s="238" t="str">
        <f>Прил.4!A450</f>
        <v>Субсидии бюджетным учреждениям</v>
      </c>
      <c r="B47" s="68" t="str">
        <f>Прил.4!E450</f>
        <v>0310009850</v>
      </c>
      <c r="C47" s="68" t="str">
        <f>Прил.4!F450</f>
        <v>610</v>
      </c>
      <c r="D47" s="68">
        <f>Прил.4!N450+Прил.4!N533</f>
        <v>0</v>
      </c>
      <c r="E47" s="68">
        <f>Прил.4!O527+Прил.4!O450</f>
        <v>0</v>
      </c>
      <c r="F47" s="68">
        <f>Прил.4!P527+Прил.4!P450</f>
        <v>0</v>
      </c>
      <c r="G47" s="172" t="str">
        <f t="shared" si="0"/>
        <v xml:space="preserve"> </v>
      </c>
    </row>
    <row r="48" spans="1:7" ht="38.25" hidden="1" x14ac:dyDescent="0.2">
      <c r="A48" s="64" t="str">
        <f>Прил.4!A528</f>
        <v>Расходы на проведение работ по сохранению объекта культурного наследия регионального значения в рамках подпрограммы "Сохранение культурного наследия" государственной программы Красноярского края "Развитие культуры и туризма"  (за счет средств краевого бюджета)</v>
      </c>
      <c r="B48" s="69" t="str">
        <f>Прил.4!E528</f>
        <v>03100S6780</v>
      </c>
      <c r="C48" s="69">
        <f>Прил.4!F528</f>
        <v>0</v>
      </c>
      <c r="D48" s="67">
        <f>Прил.4!N529</f>
        <v>0</v>
      </c>
      <c r="E48" s="67">
        <f>Прил.4!O529</f>
        <v>0</v>
      </c>
      <c r="F48" s="67">
        <f>Прил.4!P529</f>
        <v>0</v>
      </c>
      <c r="G48" s="172" t="str">
        <f t="shared" si="0"/>
        <v xml:space="preserve"> </v>
      </c>
    </row>
    <row r="49" spans="1:7" s="75" customFormat="1" hidden="1" x14ac:dyDescent="0.2">
      <c r="A49" s="95" t="str">
        <f>Прил.4!A529</f>
        <v>Закупка товаров, работ и услуг для обеспечения государственных (муниципальных) нужд</v>
      </c>
      <c r="B49" s="70" t="str">
        <f>Прил.4!E529</f>
        <v>03100S6780</v>
      </c>
      <c r="C49" s="70" t="str">
        <f>Прил.4!F529</f>
        <v>200</v>
      </c>
      <c r="D49" s="68">
        <f>Прил.4!N530</f>
        <v>0</v>
      </c>
      <c r="E49" s="68">
        <f>Прил.4!O530</f>
        <v>0</v>
      </c>
      <c r="F49" s="68">
        <f>Прил.4!P530</f>
        <v>0</v>
      </c>
      <c r="G49" s="172" t="str">
        <f t="shared" si="0"/>
        <v xml:space="preserve"> </v>
      </c>
    </row>
    <row r="50" spans="1:7" ht="48.75" customHeight="1" x14ac:dyDescent="0.2">
      <c r="A50" s="64" t="str">
        <f>Прил.4!A528</f>
        <v>Расходы на проведение работ по сохранению объекта культурного наследия регионального значения в рамках подпрограммы "Сохранение культурного наследия" государственной программы Красноярского края "Развитие культуры и туризма"  (за счет средств краевого бюджета)</v>
      </c>
      <c r="B50" s="69" t="str">
        <f>Прил.4!E528</f>
        <v>03100S6780</v>
      </c>
      <c r="C50" s="69"/>
      <c r="D50" s="67">
        <f>Прил.4!N376</f>
        <v>11685200</v>
      </c>
      <c r="E50" s="67">
        <f>Прил.4!O376</f>
        <v>0</v>
      </c>
      <c r="F50" s="67">
        <f>Прил.4!P376</f>
        <v>0</v>
      </c>
      <c r="G50" s="172">
        <f t="shared" si="0"/>
        <v>1</v>
      </c>
    </row>
    <row r="51" spans="1:7" x14ac:dyDescent="0.2">
      <c r="A51" s="64" t="str">
        <f>Прил.4!A529</f>
        <v>Закупка товаров, работ и услуг для обеспечения государственных (муниципальных) нужд</v>
      </c>
      <c r="B51" s="69" t="str">
        <f>Прил.4!E529</f>
        <v>03100S6780</v>
      </c>
      <c r="C51" s="69" t="str">
        <f>Прил.4!F529</f>
        <v>200</v>
      </c>
      <c r="D51" s="67">
        <f>Прил.4!N377</f>
        <v>11685200</v>
      </c>
      <c r="E51" s="67">
        <f>Прил.4!O377</f>
        <v>0</v>
      </c>
      <c r="F51" s="67">
        <f>Прил.4!P377</f>
        <v>0</v>
      </c>
      <c r="G51" s="172">
        <f t="shared" si="0"/>
        <v>1</v>
      </c>
    </row>
    <row r="52" spans="1:7" s="75" customFormat="1" ht="25.5" x14ac:dyDescent="0.2">
      <c r="A52" s="95" t="str">
        <f>Прил.4!A530</f>
        <v xml:space="preserve">Иные закупки товаров, работ и услуг для обеспечения государственных (муниципальных) нужд
</v>
      </c>
      <c r="B52" s="70" t="str">
        <f>Прил.4!E530</f>
        <v>03100S6780</v>
      </c>
      <c r="C52" s="70" t="str">
        <f>Прил.4!F530</f>
        <v>240</v>
      </c>
      <c r="D52" s="68">
        <f>Прил.4!N378</f>
        <v>11685200</v>
      </c>
      <c r="E52" s="68">
        <f>Прил.4!O378</f>
        <v>0</v>
      </c>
      <c r="F52" s="68">
        <f>Прил.4!P378</f>
        <v>0</v>
      </c>
      <c r="G52" s="172">
        <f t="shared" si="0"/>
        <v>1</v>
      </c>
    </row>
    <row r="53" spans="1:7" ht="48.75" customHeight="1" x14ac:dyDescent="0.2">
      <c r="A53" s="64" t="str">
        <f>Прил.4!A379</f>
        <v>Расходы на проведение работ по сохранению объекта культурного наследия регионального значения в рамках подпрограммы "Сохранение культурного наследия" государственной программы Красноярского края "Развитие культуры и туризма"  (за счет средств местного бюджета)</v>
      </c>
      <c r="B53" s="69" t="str">
        <f>Прил.4!E379</f>
        <v>03100S6780</v>
      </c>
      <c r="C53" s="69"/>
      <c r="D53" s="67">
        <f>Прил.4!N379</f>
        <v>1168.6400000000001</v>
      </c>
      <c r="E53" s="67">
        <f>Прил.4!O379</f>
        <v>0</v>
      </c>
      <c r="F53" s="67">
        <f>Прил.4!P379</f>
        <v>0</v>
      </c>
      <c r="G53" s="172">
        <f>IF(SUM(D53:F53)&gt;0,1," ")</f>
        <v>1</v>
      </c>
    </row>
    <row r="54" spans="1:7" x14ac:dyDescent="0.2">
      <c r="A54" s="64" t="str">
        <f>Прил.4!A380</f>
        <v>Закупка товаров, работ и услуг для обеспечения государственных (муниципальных) нужд</v>
      </c>
      <c r="B54" s="69" t="str">
        <f>Прил.4!E380</f>
        <v>03100S6780</v>
      </c>
      <c r="C54" s="69" t="str">
        <f>Прил.4!F380</f>
        <v>200</v>
      </c>
      <c r="D54" s="67">
        <f>Прил.4!N380</f>
        <v>1168.6400000000001</v>
      </c>
      <c r="E54" s="67">
        <f>Прил.4!O380</f>
        <v>0</v>
      </c>
      <c r="F54" s="67">
        <f>Прил.4!P380</f>
        <v>0</v>
      </c>
      <c r="G54" s="172">
        <f>IF(SUM(D54:F54)&gt;0,1," ")</f>
        <v>1</v>
      </c>
    </row>
    <row r="55" spans="1:7" s="75" customFormat="1" x14ac:dyDescent="0.2">
      <c r="A55" s="95" t="str">
        <f>Прил.4!A381</f>
        <v>Иные закупки товаров, работ и услуг для обеспечения государственных (муниципальных) нужд</v>
      </c>
      <c r="B55" s="70" t="str">
        <f>Прил.4!E381</f>
        <v>03100S6780</v>
      </c>
      <c r="C55" s="70" t="str">
        <f>Прил.4!F381</f>
        <v>240</v>
      </c>
      <c r="D55" s="68">
        <f>Прил.4!N381</f>
        <v>1168.6400000000001</v>
      </c>
      <c r="E55" s="68">
        <f>Прил.4!O381</f>
        <v>0</v>
      </c>
      <c r="F55" s="68">
        <f>Прил.4!P381</f>
        <v>0</v>
      </c>
      <c r="G55" s="172">
        <f>IF(SUM(D55:F55)&gt;0,1," ")</f>
        <v>1</v>
      </c>
    </row>
    <row r="56" spans="1:7" x14ac:dyDescent="0.2">
      <c r="A56" s="64" t="str">
        <f>Прил.4!A454</f>
        <v>Оказание услуг подведомственными учреждениями</v>
      </c>
      <c r="B56" s="69" t="str">
        <f>Прил.4!E454</f>
        <v>0310013110</v>
      </c>
      <c r="C56" s="148"/>
      <c r="D56" s="67">
        <f>Прил.4!N454</f>
        <v>179174980.49000001</v>
      </c>
      <c r="E56" s="67">
        <f>Прил.4!O454</f>
        <v>191264386.62</v>
      </c>
      <c r="F56" s="67">
        <f>Прил.4!P454</f>
        <v>182533604.66</v>
      </c>
      <c r="G56" s="172">
        <f t="shared" si="0"/>
        <v>1</v>
      </c>
    </row>
    <row r="57" spans="1:7" ht="25.5" x14ac:dyDescent="0.2">
      <c r="A57" s="64" t="str">
        <f>Прил.4!A455</f>
        <v>Предоставление субсидий бюджетным, автономным учреждениям и иным некоммерческим организациям</v>
      </c>
      <c r="B57" s="69" t="str">
        <f>Прил.4!E455</f>
        <v>0310013110</v>
      </c>
      <c r="C57" s="69" t="str">
        <f>Прил.4!F455</f>
        <v>600</v>
      </c>
      <c r="D57" s="67">
        <f>Прил.4!N455</f>
        <v>179174980.49000001</v>
      </c>
      <c r="E57" s="67">
        <f>Прил.4!O455</f>
        <v>191264386.62</v>
      </c>
      <c r="F57" s="67">
        <f>Прил.4!P455</f>
        <v>182533604.66</v>
      </c>
      <c r="G57" s="172">
        <f t="shared" si="0"/>
        <v>1</v>
      </c>
    </row>
    <row r="58" spans="1:7" s="75" customFormat="1" x14ac:dyDescent="0.2">
      <c r="A58" s="95" t="str">
        <f>Прил.4!A456</f>
        <v>Субсидии бюджетным учреждениям</v>
      </c>
      <c r="B58" s="70" t="str">
        <f>Прил.4!E456</f>
        <v>0310013110</v>
      </c>
      <c r="C58" s="70" t="str">
        <f>Прил.4!F456</f>
        <v>610</v>
      </c>
      <c r="D58" s="68">
        <f>Прил.4!N456</f>
        <v>179174980.49000001</v>
      </c>
      <c r="E58" s="68">
        <f>Прил.4!O456</f>
        <v>191264386.62</v>
      </c>
      <c r="F58" s="68">
        <f>Прил.4!P456</f>
        <v>182533604.66</v>
      </c>
      <c r="G58" s="172">
        <f t="shared" si="0"/>
        <v>1</v>
      </c>
    </row>
    <row r="59" spans="1:7" x14ac:dyDescent="0.2">
      <c r="A59" s="64" t="str">
        <f>Прил.4!A457</f>
        <v>Обеспечение деятельности подведомственных учреждений</v>
      </c>
      <c r="B59" s="69" t="str">
        <f>Прил.4!E457</f>
        <v>0310013120</v>
      </c>
      <c r="C59" s="148"/>
      <c r="D59" s="67">
        <f>Прил.4!N457</f>
        <v>421600</v>
      </c>
      <c r="E59" s="67">
        <f>Прил.4!O457</f>
        <v>421600</v>
      </c>
      <c r="F59" s="67">
        <f>Прил.4!P457</f>
        <v>421600</v>
      </c>
      <c r="G59" s="172">
        <f t="shared" si="0"/>
        <v>1</v>
      </c>
    </row>
    <row r="60" spans="1:7" ht="25.5" x14ac:dyDescent="0.2">
      <c r="A60" s="64" t="str">
        <f>Прил.4!A458</f>
        <v>Предоставление субсидий бюджетным, автономным учреждениям и иным некоммерческим организациям</v>
      </c>
      <c r="B60" s="69" t="str">
        <f>Прил.4!E458</f>
        <v>0310013120</v>
      </c>
      <c r="C60" s="69" t="str">
        <f>Прил.4!F458</f>
        <v>600</v>
      </c>
      <c r="D60" s="67">
        <f>Прил.4!N458</f>
        <v>421600</v>
      </c>
      <c r="E60" s="67">
        <f>Прил.4!O458</f>
        <v>421600</v>
      </c>
      <c r="F60" s="67">
        <f>Прил.4!P458</f>
        <v>421600</v>
      </c>
      <c r="G60" s="172">
        <f t="shared" si="0"/>
        <v>1</v>
      </c>
    </row>
    <row r="61" spans="1:7" s="75" customFormat="1" x14ac:dyDescent="0.2">
      <c r="A61" s="95" t="str">
        <f>Прил.4!A459</f>
        <v>Субсидии бюджетным учреждениям</v>
      </c>
      <c r="B61" s="70" t="str">
        <f>Прил.4!E459</f>
        <v>0310013120</v>
      </c>
      <c r="C61" s="70" t="str">
        <f>Прил.4!F459</f>
        <v>610</v>
      </c>
      <c r="D61" s="68">
        <f>Прил.4!N459</f>
        <v>421600</v>
      </c>
      <c r="E61" s="68">
        <f>Прил.4!O459</f>
        <v>421600</v>
      </c>
      <c r="F61" s="68">
        <f>Прил.4!P459</f>
        <v>421600</v>
      </c>
      <c r="G61" s="172">
        <f t="shared" si="0"/>
        <v>1</v>
      </c>
    </row>
    <row r="62" spans="1:7" hidden="1" x14ac:dyDescent="0.2">
      <c r="A62" s="64" t="str">
        <f>Прил.4!A460</f>
        <v>Приобретение механики сцены в Дом культуры с. Хатанга МБУК "КДК"</v>
      </c>
      <c r="B62" s="69" t="str">
        <f>Прил.4!E460</f>
        <v>0310013210</v>
      </c>
      <c r="C62" s="69"/>
      <c r="D62" s="67">
        <f>Прил.4!G460</f>
        <v>0</v>
      </c>
      <c r="E62" s="67">
        <f>Прил.4!H460</f>
        <v>0</v>
      </c>
      <c r="F62" s="67">
        <f>Прил.4!I460</f>
        <v>0</v>
      </c>
      <c r="G62" s="172" t="str">
        <f t="shared" si="0"/>
        <v xml:space="preserve"> </v>
      </c>
    </row>
    <row r="63" spans="1:7" ht="25.5" hidden="1" x14ac:dyDescent="0.2">
      <c r="A63" s="64" t="str">
        <f>Прил.4!A455</f>
        <v>Предоставление субсидий бюджетным, автономным учреждениям и иным некоммерческим организациям</v>
      </c>
      <c r="B63" s="69" t="str">
        <f>Прил.4!E461</f>
        <v>0310013210</v>
      </c>
      <c r="C63" s="69" t="str">
        <f>Прил.4!F455</f>
        <v>600</v>
      </c>
      <c r="D63" s="67">
        <f>Прил.4!G461</f>
        <v>0</v>
      </c>
      <c r="E63" s="67">
        <f>Прил.4!H461</f>
        <v>0</v>
      </c>
      <c r="F63" s="67">
        <f>Прил.4!I461</f>
        <v>0</v>
      </c>
      <c r="G63" s="172" t="str">
        <f t="shared" si="0"/>
        <v xml:space="preserve"> </v>
      </c>
    </row>
    <row r="64" spans="1:7" s="75" customFormat="1" hidden="1" x14ac:dyDescent="0.2">
      <c r="A64" s="95" t="str">
        <f>Прил.4!A456</f>
        <v>Субсидии бюджетным учреждениям</v>
      </c>
      <c r="B64" s="70" t="str">
        <f>Прил.4!E462</f>
        <v>0310013210</v>
      </c>
      <c r="C64" s="70" t="str">
        <f>Прил.4!F456</f>
        <v>610</v>
      </c>
      <c r="D64" s="68">
        <f>Прил.4!G462</f>
        <v>0</v>
      </c>
      <c r="E64" s="68">
        <f>Прил.4!H462</f>
        <v>0</v>
      </c>
      <c r="F64" s="68">
        <f>Прил.4!I462</f>
        <v>0</v>
      </c>
      <c r="G64" s="172" t="str">
        <f t="shared" si="0"/>
        <v xml:space="preserve"> </v>
      </c>
    </row>
    <row r="65" spans="1:7" ht="25.5" hidden="1" x14ac:dyDescent="0.2">
      <c r="A65" s="64" t="str">
        <f>Прил.4!A463</f>
        <v>Текущий ремонт сельского дома культуры п. Сындасско МБУК «Хатангский культурно-досуговый комплекс»</v>
      </c>
      <c r="B65" s="69" t="str">
        <f>Прил.4!E463</f>
        <v>0310013220</v>
      </c>
      <c r="C65" s="69"/>
      <c r="D65" s="67">
        <f>Прил.4!G463</f>
        <v>0</v>
      </c>
      <c r="E65" s="67">
        <f>Прил.4!H463</f>
        <v>0</v>
      </c>
      <c r="F65" s="67">
        <f>Прил.4!I463</f>
        <v>0</v>
      </c>
      <c r="G65" s="172" t="str">
        <f t="shared" si="0"/>
        <v xml:space="preserve"> </v>
      </c>
    </row>
    <row r="66" spans="1:7" ht="25.5" hidden="1" x14ac:dyDescent="0.2">
      <c r="A66" s="64" t="str">
        <f>Прил.4!A458</f>
        <v>Предоставление субсидий бюджетным, автономным учреждениям и иным некоммерческим организациям</v>
      </c>
      <c r="B66" s="69" t="str">
        <f>Прил.4!E464</f>
        <v>0310013220</v>
      </c>
      <c r="C66" s="69" t="str">
        <f>Прил.4!F458</f>
        <v>600</v>
      </c>
      <c r="D66" s="67">
        <f>Прил.4!G464</f>
        <v>0</v>
      </c>
      <c r="E66" s="67">
        <f>Прил.4!H464</f>
        <v>0</v>
      </c>
      <c r="F66" s="67">
        <f>Прил.4!I464</f>
        <v>0</v>
      </c>
      <c r="G66" s="172" t="str">
        <f t="shared" si="0"/>
        <v xml:space="preserve"> </v>
      </c>
    </row>
    <row r="67" spans="1:7" s="75" customFormat="1" hidden="1" x14ac:dyDescent="0.2">
      <c r="A67" s="95" t="str">
        <f>Прил.4!A459</f>
        <v>Субсидии бюджетным учреждениям</v>
      </c>
      <c r="B67" s="70" t="str">
        <f>Прил.4!E465</f>
        <v>0310013220</v>
      </c>
      <c r="C67" s="70" t="str">
        <f>Прил.4!F459</f>
        <v>610</v>
      </c>
      <c r="D67" s="68">
        <f>Прил.4!G465</f>
        <v>0</v>
      </c>
      <c r="E67" s="68">
        <f>Прил.4!H465</f>
        <v>0</v>
      </c>
      <c r="F67" s="68">
        <f>Прил.4!I465</f>
        <v>0</v>
      </c>
      <c r="G67" s="172" t="str">
        <f t="shared" si="0"/>
        <v xml:space="preserve"> </v>
      </c>
    </row>
    <row r="68" spans="1:7" x14ac:dyDescent="0.2">
      <c r="A68" s="64" t="str">
        <f>Прил.4!A466</f>
        <v xml:space="preserve">Текущий ремонт в СДК п. Новорыбная, п. Новая МБУК "КДК" </v>
      </c>
      <c r="B68" s="69" t="str">
        <f>Прил.4!E466</f>
        <v>0310013230</v>
      </c>
      <c r="C68" s="69"/>
      <c r="D68" s="67">
        <f>Прил.4!N466</f>
        <v>10714310</v>
      </c>
      <c r="E68" s="67">
        <f>Прил.4!O466</f>
        <v>0</v>
      </c>
      <c r="F68" s="67">
        <f>Прил.4!P466</f>
        <v>0</v>
      </c>
      <c r="G68" s="172">
        <f t="shared" si="0"/>
        <v>1</v>
      </c>
    </row>
    <row r="69" spans="1:7" ht="15.75" customHeight="1" x14ac:dyDescent="0.2">
      <c r="A69" s="64" t="str">
        <f>Прил.4!A467</f>
        <v>Предоставление субсидий бюджетным, автономным учреждениям и иным некоммерческим организациям</v>
      </c>
      <c r="B69" s="69" t="str">
        <f>Прил.4!E467</f>
        <v>0310013230</v>
      </c>
      <c r="C69" s="69" t="str">
        <f>Прил.4!F467</f>
        <v>600</v>
      </c>
      <c r="D69" s="67">
        <f>Прил.4!N467</f>
        <v>10714310</v>
      </c>
      <c r="E69" s="67">
        <f>Прил.4!O467</f>
        <v>0</v>
      </c>
      <c r="F69" s="67">
        <f>Прил.4!P467</f>
        <v>0</v>
      </c>
      <c r="G69" s="172">
        <f t="shared" si="0"/>
        <v>1</v>
      </c>
    </row>
    <row r="70" spans="1:7" s="75" customFormat="1" x14ac:dyDescent="0.2">
      <c r="A70" s="95" t="str">
        <f>Прил.4!A468</f>
        <v>Субсидии бюджетным учреждениям</v>
      </c>
      <c r="B70" s="70" t="str">
        <f>Прил.4!E468</f>
        <v>0310013230</v>
      </c>
      <c r="C70" s="70" t="str">
        <f>Прил.4!F468</f>
        <v>610</v>
      </c>
      <c r="D70" s="68">
        <f>Прил.4!N468</f>
        <v>10714310</v>
      </c>
      <c r="E70" s="68">
        <f>Прил.4!O468</f>
        <v>0</v>
      </c>
      <c r="F70" s="68">
        <f>Прил.4!P468</f>
        <v>0</v>
      </c>
      <c r="G70" s="172">
        <f t="shared" si="0"/>
        <v>1</v>
      </c>
    </row>
    <row r="71" spans="1:7" ht="25.5" hidden="1" x14ac:dyDescent="0.2">
      <c r="A71" s="64" t="str">
        <f>Прил.4!A469</f>
        <v>Проведение ремонтных работ по установке оконных блоков из ПВХ профилей в помещениях централизованной бухгалтерии МБУК "КДК"</v>
      </c>
      <c r="B71" s="69" t="str">
        <f>Прил.4!E469</f>
        <v>0310013240</v>
      </c>
      <c r="C71" s="69"/>
      <c r="D71" s="67">
        <f>Прил.4!N469</f>
        <v>0</v>
      </c>
      <c r="E71" s="67">
        <f>Прил.4!O469</f>
        <v>0</v>
      </c>
      <c r="F71" s="67">
        <f>Прил.4!P469</f>
        <v>0</v>
      </c>
      <c r="G71" s="172" t="str">
        <f t="shared" si="0"/>
        <v xml:space="preserve"> </v>
      </c>
    </row>
    <row r="72" spans="1:7" ht="25.5" hidden="1" x14ac:dyDescent="0.2">
      <c r="A72" s="64" t="str">
        <f>Прил.4!A470</f>
        <v>Предоставление субсидий бюджетным, автономным учреждениям и иным некоммерческим организациям</v>
      </c>
      <c r="B72" s="69" t="str">
        <f>Прил.4!E470</f>
        <v>0310013240</v>
      </c>
      <c r="C72" s="69" t="str">
        <f>Прил.4!F470</f>
        <v>600</v>
      </c>
      <c r="D72" s="67">
        <f>Прил.4!N470</f>
        <v>0</v>
      </c>
      <c r="E72" s="67">
        <f>Прил.4!O470</f>
        <v>0</v>
      </c>
      <c r="F72" s="67">
        <f>Прил.4!P470</f>
        <v>0</v>
      </c>
      <c r="G72" s="172" t="str">
        <f t="shared" si="0"/>
        <v xml:space="preserve"> </v>
      </c>
    </row>
    <row r="73" spans="1:7" s="75" customFormat="1" hidden="1" x14ac:dyDescent="0.2">
      <c r="A73" s="95" t="str">
        <f>Прил.4!A471</f>
        <v>Субсидии бюджетным учреждениям</v>
      </c>
      <c r="B73" s="70" t="str">
        <f>Прил.4!E471</f>
        <v>0310013240</v>
      </c>
      <c r="C73" s="70" t="str">
        <f>Прил.4!F471</f>
        <v>610</v>
      </c>
      <c r="D73" s="68">
        <f>Прил.4!N471</f>
        <v>0</v>
      </c>
      <c r="E73" s="68">
        <f>Прил.4!O471</f>
        <v>0</v>
      </c>
      <c r="F73" s="68">
        <f>Прил.4!P471</f>
        <v>0</v>
      </c>
      <c r="G73" s="172" t="str">
        <f t="shared" si="0"/>
        <v xml:space="preserve"> </v>
      </c>
    </row>
    <row r="74" spans="1:7" hidden="1" x14ac:dyDescent="0.2">
      <c r="A74" s="64" t="str">
        <f>Прил.4!A472</f>
        <v>Проведение технического обследования здания сельского Дома культуры в п. Кресты</v>
      </c>
      <c r="B74" s="69" t="str">
        <f>Прил.4!E472</f>
        <v>0310013250</v>
      </c>
      <c r="C74" s="69"/>
      <c r="D74" s="67">
        <f>Прил.4!N472</f>
        <v>0</v>
      </c>
      <c r="E74" s="67">
        <f>Прил.4!O472</f>
        <v>0</v>
      </c>
      <c r="F74" s="67">
        <f>Прил.4!P472</f>
        <v>0</v>
      </c>
      <c r="G74" s="172" t="str">
        <f t="shared" si="0"/>
        <v xml:space="preserve"> </v>
      </c>
    </row>
    <row r="75" spans="1:7" ht="25.5" hidden="1" x14ac:dyDescent="0.2">
      <c r="A75" s="64" t="str">
        <f>Прил.4!A473</f>
        <v>Предоставление субсидий бюджетным, автономным учреждениям и иным некоммерческим организациям</v>
      </c>
      <c r="B75" s="69" t="str">
        <f>Прил.4!E473</f>
        <v>0310013250</v>
      </c>
      <c r="C75" s="69" t="str">
        <f>Прил.4!F473</f>
        <v>600</v>
      </c>
      <c r="D75" s="67">
        <f>Прил.4!N473</f>
        <v>0</v>
      </c>
      <c r="E75" s="67">
        <f>Прил.4!O473</f>
        <v>0</v>
      </c>
      <c r="F75" s="67">
        <f>Прил.4!P473</f>
        <v>0</v>
      </c>
      <c r="G75" s="172" t="str">
        <f t="shared" si="0"/>
        <v xml:space="preserve"> </v>
      </c>
    </row>
    <row r="76" spans="1:7" s="75" customFormat="1" hidden="1" x14ac:dyDescent="0.2">
      <c r="A76" s="95" t="str">
        <f>Прил.4!A474</f>
        <v>Субсидии бюджетным учреждениям</v>
      </c>
      <c r="B76" s="70" t="str">
        <f>Прил.4!E474</f>
        <v>0310013250</v>
      </c>
      <c r="C76" s="70" t="str">
        <f>Прил.4!F474</f>
        <v>610</v>
      </c>
      <c r="D76" s="68">
        <f>Прил.4!N474</f>
        <v>0</v>
      </c>
      <c r="E76" s="68">
        <f>Прил.4!O474</f>
        <v>0</v>
      </c>
      <c r="F76" s="68">
        <f>Прил.4!P474</f>
        <v>0</v>
      </c>
      <c r="G76" s="172" t="str">
        <f t="shared" si="0"/>
        <v xml:space="preserve"> </v>
      </c>
    </row>
    <row r="77" spans="1:7" ht="68.25" hidden="1" customHeight="1" x14ac:dyDescent="0.2">
      <c r="A77" s="64" t="str">
        <f>Прил.4!A478</f>
        <v>Расходы на 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(за счет средств федерального и краевого бюджета)</v>
      </c>
      <c r="B77" s="69" t="str">
        <f>Прил.4!E478</f>
        <v>03100L4670</v>
      </c>
      <c r="C77" s="69"/>
      <c r="D77" s="67">
        <f>Прил.4!N478</f>
        <v>0</v>
      </c>
      <c r="E77" s="67">
        <f>Прил.4!O478</f>
        <v>0</v>
      </c>
      <c r="F77" s="67">
        <f>Прил.4!P478</f>
        <v>0</v>
      </c>
      <c r="G77" s="172" t="str">
        <f t="shared" si="0"/>
        <v xml:space="preserve"> </v>
      </c>
    </row>
    <row r="78" spans="1:7" ht="25.5" hidden="1" x14ac:dyDescent="0.2">
      <c r="A78" s="64" t="str">
        <f>Прил.4!A479</f>
        <v>Предоставление субсидий бюджетным, автономным учреждениям и иным некоммерческим организациям</v>
      </c>
      <c r="B78" s="69" t="str">
        <f>Прил.4!E479</f>
        <v>03100L4670</v>
      </c>
      <c r="C78" s="69" t="str">
        <f>Прил.4!F479</f>
        <v>600</v>
      </c>
      <c r="D78" s="67">
        <f>Прил.4!N479</f>
        <v>0</v>
      </c>
      <c r="E78" s="67">
        <f>Прил.4!O479</f>
        <v>0</v>
      </c>
      <c r="F78" s="67">
        <f>Прил.4!P479</f>
        <v>0</v>
      </c>
      <c r="G78" s="172" t="str">
        <f t="shared" ref="G78:G88" si="1">IF(SUM(D78:F78)&gt;0,1," ")</f>
        <v xml:space="preserve"> </v>
      </c>
    </row>
    <row r="79" spans="1:7" s="75" customFormat="1" hidden="1" x14ac:dyDescent="0.2">
      <c r="A79" s="95" t="str">
        <f>Прил.4!A480</f>
        <v>Субсидии бюджетным учреждениям</v>
      </c>
      <c r="B79" s="70" t="str">
        <f>Прил.4!E480</f>
        <v>03100L4670</v>
      </c>
      <c r="C79" s="70" t="str">
        <f>Прил.4!F480</f>
        <v>610</v>
      </c>
      <c r="D79" s="68">
        <f>Прил.4!N480</f>
        <v>0</v>
      </c>
      <c r="E79" s="68">
        <f>Прил.4!O480</f>
        <v>0</v>
      </c>
      <c r="F79" s="68">
        <f>Прил.4!P480</f>
        <v>0</v>
      </c>
      <c r="G79" s="172" t="str">
        <f t="shared" si="1"/>
        <v xml:space="preserve"> </v>
      </c>
    </row>
    <row r="80" spans="1:7" ht="25.5" hidden="1" x14ac:dyDescent="0.2">
      <c r="A80" s="64" t="str">
        <f>Прил.4!A475</f>
        <v>Приобретение специализированной одежды машинистам (кочегарам) для сельских домов культуры МБУК «КДК»</v>
      </c>
      <c r="B80" s="69" t="str">
        <f>Прил.4!E475</f>
        <v>0310013260</v>
      </c>
      <c r="C80" s="69"/>
      <c r="D80" s="67">
        <f>Прил.4!N475</f>
        <v>0</v>
      </c>
      <c r="E80" s="67">
        <f>Прил.4!O475</f>
        <v>0</v>
      </c>
      <c r="F80" s="67">
        <f>Прил.4!P475</f>
        <v>0</v>
      </c>
      <c r="G80" s="172" t="str">
        <f t="shared" si="1"/>
        <v xml:space="preserve"> </v>
      </c>
    </row>
    <row r="81" spans="1:7" ht="25.5" hidden="1" x14ac:dyDescent="0.2">
      <c r="A81" s="64" t="str">
        <f>Прил.4!A476</f>
        <v>Предоставление субсидий бюджетным, автономным учреждениям и иным некоммерческим организациям</v>
      </c>
      <c r="B81" s="69" t="str">
        <f>Прил.4!E476</f>
        <v>0310013260</v>
      </c>
      <c r="C81" s="69" t="str">
        <f>Прил.4!F476</f>
        <v>600</v>
      </c>
      <c r="D81" s="67">
        <f>Прил.4!N476</f>
        <v>0</v>
      </c>
      <c r="E81" s="67">
        <f>Прил.4!O476</f>
        <v>0</v>
      </c>
      <c r="F81" s="67">
        <f>Прил.4!P476</f>
        <v>0</v>
      </c>
      <c r="G81" s="172" t="str">
        <f t="shared" si="1"/>
        <v xml:space="preserve"> </v>
      </c>
    </row>
    <row r="82" spans="1:7" s="75" customFormat="1" hidden="1" x14ac:dyDescent="0.2">
      <c r="A82" s="95" t="str">
        <f>Прил.4!A477</f>
        <v>Субсидии бюджетным учреждениям</v>
      </c>
      <c r="B82" s="70" t="str">
        <f>Прил.4!E477</f>
        <v>0310013260</v>
      </c>
      <c r="C82" s="70" t="str">
        <f>Прил.4!F477</f>
        <v>610</v>
      </c>
      <c r="D82" s="68">
        <f>Прил.4!N477</f>
        <v>0</v>
      </c>
      <c r="E82" s="68">
        <f>Прил.4!O477</f>
        <v>0</v>
      </c>
      <c r="F82" s="68">
        <f>Прил.4!P477</f>
        <v>0</v>
      </c>
      <c r="G82" s="172" t="str">
        <f t="shared" si="1"/>
        <v xml:space="preserve"> </v>
      </c>
    </row>
    <row r="83" spans="1:7" ht="25.5" hidden="1" x14ac:dyDescent="0.2">
      <c r="A83" s="64" t="str">
        <f>Прил.4!A538</f>
        <v>Приобретение лыжных комплектов для проведения ежегодного всероссийского лыжного забега "Лыжня России" в поселках сельского поселения</v>
      </c>
      <c r="B83" s="69" t="str">
        <f>Прил.4!E538</f>
        <v>0310013300</v>
      </c>
      <c r="C83" s="69"/>
      <c r="D83" s="67">
        <f>Прил.4!N538</f>
        <v>0</v>
      </c>
      <c r="E83" s="67">
        <f>Прил.4!O538</f>
        <v>0</v>
      </c>
      <c r="F83" s="67">
        <f>Прил.4!P538</f>
        <v>0</v>
      </c>
      <c r="G83" s="172" t="str">
        <f t="shared" si="1"/>
        <v xml:space="preserve"> </v>
      </c>
    </row>
    <row r="84" spans="1:7" hidden="1" x14ac:dyDescent="0.2">
      <c r="A84" s="64" t="str">
        <f>Прил.4!A539</f>
        <v>Закупка товаров, работ и услуг для обеспечения государственных (муниципальных) нужд</v>
      </c>
      <c r="B84" s="69" t="str">
        <f>Прил.4!E539</f>
        <v>0310013300</v>
      </c>
      <c r="C84" s="69" t="str">
        <f>Прил.4!F539</f>
        <v>200</v>
      </c>
      <c r="D84" s="67">
        <f>Прил.4!N539</f>
        <v>0</v>
      </c>
      <c r="E84" s="67">
        <f>Прил.4!O539</f>
        <v>0</v>
      </c>
      <c r="F84" s="67">
        <f>Прил.4!P539</f>
        <v>0</v>
      </c>
      <c r="G84" s="172" t="str">
        <f t="shared" si="1"/>
        <v xml:space="preserve"> </v>
      </c>
    </row>
    <row r="85" spans="1:7" s="75" customFormat="1" ht="25.5" hidden="1" x14ac:dyDescent="0.2">
      <c r="A85" s="95" t="str">
        <f>Прил.4!A540</f>
        <v xml:space="preserve">Иные закупки товаров, работ и услуг для обеспечения государственных (муниципальных) нужд
</v>
      </c>
      <c r="B85" s="70" t="str">
        <f>Прил.4!E540</f>
        <v>0310013300</v>
      </c>
      <c r="C85" s="70" t="str">
        <f>Прил.4!F540</f>
        <v>240</v>
      </c>
      <c r="D85" s="68">
        <f>Прил.4!N540</f>
        <v>0</v>
      </c>
      <c r="E85" s="68">
        <f>Прил.4!O540</f>
        <v>0</v>
      </c>
      <c r="F85" s="68">
        <f>Прил.4!P540</f>
        <v>0</v>
      </c>
      <c r="G85" s="172" t="str">
        <f t="shared" si="1"/>
        <v xml:space="preserve"> </v>
      </c>
    </row>
    <row r="86" spans="1:7" ht="63.75" hidden="1" x14ac:dyDescent="0.2">
      <c r="A86" s="64" t="str">
        <f>Прил.4!A481</f>
        <v>Расходы на 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(софинансирование за счет средств местного бюджета)</v>
      </c>
      <c r="B86" s="69" t="str">
        <f>Прил.4!E481</f>
        <v>03100L4670</v>
      </c>
      <c r="C86" s="69"/>
      <c r="D86" s="67">
        <f>Прил.4!N481</f>
        <v>0</v>
      </c>
      <c r="E86" s="67">
        <f>Прил.4!O481</f>
        <v>0</v>
      </c>
      <c r="F86" s="67">
        <f>Прил.4!P481</f>
        <v>0</v>
      </c>
      <c r="G86" s="172" t="str">
        <f t="shared" si="1"/>
        <v xml:space="preserve"> </v>
      </c>
    </row>
    <row r="87" spans="1:7" ht="25.5" hidden="1" x14ac:dyDescent="0.2">
      <c r="A87" s="64" t="str">
        <f>Прил.4!A482</f>
        <v>Предоставление субсидий бюджетным, автономным учреждениям и иным некоммерческим организациям</v>
      </c>
      <c r="B87" s="69" t="str">
        <f>Прил.4!E482</f>
        <v>03100L4670</v>
      </c>
      <c r="C87" s="69" t="str">
        <f>Прил.4!F482</f>
        <v>600</v>
      </c>
      <c r="D87" s="67">
        <f>Прил.4!N482</f>
        <v>0</v>
      </c>
      <c r="E87" s="67">
        <f>Прил.4!O482</f>
        <v>0</v>
      </c>
      <c r="F87" s="67">
        <f>Прил.4!P482</f>
        <v>0</v>
      </c>
      <c r="G87" s="172" t="str">
        <f t="shared" si="1"/>
        <v xml:space="preserve"> </v>
      </c>
    </row>
    <row r="88" spans="1:7" s="75" customFormat="1" hidden="1" x14ac:dyDescent="0.2">
      <c r="A88" s="95" t="str">
        <f>Прил.4!A483</f>
        <v>Субсидии бюджетным учреждениям</v>
      </c>
      <c r="B88" s="70" t="str">
        <f>Прил.4!E483</f>
        <v>03100L4670</v>
      </c>
      <c r="C88" s="70" t="str">
        <f>Прил.4!F483</f>
        <v>610</v>
      </c>
      <c r="D88" s="68">
        <f>Прил.4!N483</f>
        <v>0</v>
      </c>
      <c r="E88" s="68">
        <f>Прил.4!O483</f>
        <v>0</v>
      </c>
      <c r="F88" s="68">
        <f>Прил.4!P483</f>
        <v>0</v>
      </c>
      <c r="G88" s="172" t="str">
        <f t="shared" si="1"/>
        <v xml:space="preserve"> </v>
      </c>
    </row>
    <row r="89" spans="1:7" ht="38.25" hidden="1" x14ac:dyDescent="0.2">
      <c r="A89" s="64" t="str">
        <f>Прил.4!A484</f>
        <v>Расходы на поддержку отрасли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(за счет средств федерального бюджета)</v>
      </c>
      <c r="B89" s="69" t="str">
        <f>Прил.4!E484</f>
        <v>03100L5190</v>
      </c>
      <c r="C89" s="69"/>
      <c r="D89" s="67">
        <f>Прил.4!N484</f>
        <v>0</v>
      </c>
      <c r="E89" s="67">
        <f>Прил.4!O484</f>
        <v>0</v>
      </c>
      <c r="F89" s="67">
        <f>Прил.4!P484</f>
        <v>0</v>
      </c>
      <c r="G89" s="172" t="str">
        <f t="shared" ref="G89:G147" si="2">IF(SUM(D89:F89)&gt;0,1," ")</f>
        <v xml:space="preserve"> </v>
      </c>
    </row>
    <row r="90" spans="1:7" ht="25.5" hidden="1" x14ac:dyDescent="0.2">
      <c r="A90" s="64" t="str">
        <f>Прил.4!A485</f>
        <v>Предоставление субсидий бюджетным, автономным учреждениям и иным некоммерческим организациям</v>
      </c>
      <c r="B90" s="69" t="str">
        <f>Прил.4!E485</f>
        <v>03100L5190</v>
      </c>
      <c r="C90" s="69" t="str">
        <f>Прил.4!F485</f>
        <v>600</v>
      </c>
      <c r="D90" s="67">
        <f>Прил.4!N485</f>
        <v>0</v>
      </c>
      <c r="E90" s="67">
        <f>Прил.4!O485</f>
        <v>0</v>
      </c>
      <c r="F90" s="67">
        <f>Прил.4!P485</f>
        <v>0</v>
      </c>
      <c r="G90" s="172" t="str">
        <f t="shared" si="2"/>
        <v xml:space="preserve"> </v>
      </c>
    </row>
    <row r="91" spans="1:7" s="75" customFormat="1" hidden="1" x14ac:dyDescent="0.2">
      <c r="A91" s="95" t="str">
        <f>Прил.4!A486</f>
        <v>Субсидии бюджетным учреждениям</v>
      </c>
      <c r="B91" s="70" t="str">
        <f>Прил.4!E486</f>
        <v>03100L5190</v>
      </c>
      <c r="C91" s="70" t="str">
        <f>Прил.4!F486</f>
        <v>610</v>
      </c>
      <c r="D91" s="68">
        <f>Прил.4!N486</f>
        <v>0</v>
      </c>
      <c r="E91" s="68">
        <f>Прил.4!O486</f>
        <v>0</v>
      </c>
      <c r="F91" s="68">
        <f>Прил.4!P486</f>
        <v>0</v>
      </c>
      <c r="G91" s="172" t="str">
        <f t="shared" si="2"/>
        <v xml:space="preserve"> </v>
      </c>
    </row>
    <row r="92" spans="1:7" ht="38.25" x14ac:dyDescent="0.2">
      <c r="A92" s="64" t="str">
        <f>Прил.4!A487</f>
        <v>Расходы на поддержку отрасли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(за счет средств  краевого бюджета)</v>
      </c>
      <c r="B92" s="69" t="str">
        <f>Прил.4!E487</f>
        <v>03100L5190</v>
      </c>
      <c r="C92" s="69"/>
      <c r="D92" s="67">
        <f>Прил.4!N487</f>
        <v>123058.82</v>
      </c>
      <c r="E92" s="67">
        <f>Прил.4!O487</f>
        <v>123235.29</v>
      </c>
      <c r="F92" s="67">
        <f>Прил.4!P487</f>
        <v>38176.47</v>
      </c>
      <c r="G92" s="172">
        <f t="shared" si="2"/>
        <v>1</v>
      </c>
    </row>
    <row r="93" spans="1:7" ht="25.5" x14ac:dyDescent="0.2">
      <c r="A93" s="64" t="str">
        <f>Прил.4!A488</f>
        <v>Предоставление субсидий бюджетным, автономным учреждениям и иным некоммерческим организациям</v>
      </c>
      <c r="B93" s="69" t="str">
        <f>Прил.4!E488</f>
        <v>03100L5190</v>
      </c>
      <c r="C93" s="69" t="str">
        <f>Прил.4!F488</f>
        <v>600</v>
      </c>
      <c r="D93" s="67">
        <f>Прил.4!N488</f>
        <v>123058.82</v>
      </c>
      <c r="E93" s="67">
        <f>Прил.4!O488</f>
        <v>123235.29</v>
      </c>
      <c r="F93" s="67">
        <f>Прил.4!P488</f>
        <v>38176.47</v>
      </c>
      <c r="G93" s="172">
        <f t="shared" si="2"/>
        <v>1</v>
      </c>
    </row>
    <row r="94" spans="1:7" s="75" customFormat="1" x14ac:dyDescent="0.2">
      <c r="A94" s="95" t="str">
        <f>Прил.4!A489</f>
        <v>Субсидии бюджетным учреждениям</v>
      </c>
      <c r="B94" s="70" t="str">
        <f>Прил.4!E489</f>
        <v>03100L5190</v>
      </c>
      <c r="C94" s="70" t="str">
        <f>Прил.4!F489</f>
        <v>610</v>
      </c>
      <c r="D94" s="68">
        <f>Прил.4!N489</f>
        <v>123058.82</v>
      </c>
      <c r="E94" s="68">
        <f>Прил.4!O489</f>
        <v>123235.29</v>
      </c>
      <c r="F94" s="68">
        <f>Прил.4!P489</f>
        <v>38176.47</v>
      </c>
      <c r="G94" s="172">
        <f t="shared" si="2"/>
        <v>1</v>
      </c>
    </row>
    <row r="95" spans="1:7" ht="38.25" x14ac:dyDescent="0.2">
      <c r="A95" s="64" t="str">
        <f>Прил.4!A490</f>
        <v xml:space="preserve">Расходы на поддержку отрасли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(софинансирование за счет местного бюджета) </v>
      </c>
      <c r="B95" s="69" t="str">
        <f>Прил.4!E490</f>
        <v>03100L5190</v>
      </c>
      <c r="C95" s="69"/>
      <c r="D95" s="67">
        <f>Прил.4!N490</f>
        <v>1244.1199999999999</v>
      </c>
      <c r="E95" s="67">
        <f>Прил.4!O490</f>
        <v>1247.06</v>
      </c>
      <c r="F95" s="67">
        <f>Прил.4!P490</f>
        <v>388.24</v>
      </c>
      <c r="G95" s="172">
        <f t="shared" si="2"/>
        <v>1</v>
      </c>
    </row>
    <row r="96" spans="1:7" ht="25.5" x14ac:dyDescent="0.2">
      <c r="A96" s="64" t="str">
        <f>Прил.4!A491</f>
        <v>Предоставление субсидий бюджетным, автономным учреждениям и иным некоммерческим организациям</v>
      </c>
      <c r="B96" s="69" t="str">
        <f>Прил.4!E491</f>
        <v>03100L5190</v>
      </c>
      <c r="C96" s="69" t="str">
        <f>Прил.4!F491</f>
        <v>600</v>
      </c>
      <c r="D96" s="67">
        <f>Прил.4!N491</f>
        <v>1244.1199999999999</v>
      </c>
      <c r="E96" s="67">
        <f>Прил.4!O491</f>
        <v>1247.06</v>
      </c>
      <c r="F96" s="67">
        <f>Прил.4!P491</f>
        <v>388.24</v>
      </c>
      <c r="G96" s="172">
        <f t="shared" si="2"/>
        <v>1</v>
      </c>
    </row>
    <row r="97" spans="1:7" s="75" customFormat="1" x14ac:dyDescent="0.2">
      <c r="A97" s="95" t="str">
        <f>Прил.4!A492</f>
        <v>Субсидии бюджетным учреждениям</v>
      </c>
      <c r="B97" s="70" t="str">
        <f>Прил.4!E492</f>
        <v>03100L5190</v>
      </c>
      <c r="C97" s="70" t="str">
        <f>Прил.4!F492</f>
        <v>610</v>
      </c>
      <c r="D97" s="68">
        <f>Прил.4!N492</f>
        <v>1244.1199999999999</v>
      </c>
      <c r="E97" s="68">
        <f>Прил.4!O492</f>
        <v>1247.06</v>
      </c>
      <c r="F97" s="68">
        <f>Прил.4!P492</f>
        <v>388.24</v>
      </c>
      <c r="G97" s="172">
        <f t="shared" si="2"/>
        <v>1</v>
      </c>
    </row>
    <row r="98" spans="1:7" ht="45.75" hidden="1" customHeight="1" x14ac:dyDescent="0.2">
      <c r="A98" s="64" t="str">
        <f>Прил.4!A493</f>
        <v>Расходы на реализацию мероприятий по поддержке местных инициатив, в рамках подпрограммы «Поддержка местных инициатив» государственной программы Красноярского края «Содействие развитию местного самоуправления»  (за счет средств  краевого бюджета)</v>
      </c>
      <c r="B98" s="69" t="str">
        <f>Прил.4!E493</f>
        <v>03100S6410</v>
      </c>
      <c r="C98" s="69"/>
      <c r="D98" s="67">
        <f>Прил.4!N493</f>
        <v>0</v>
      </c>
      <c r="E98" s="67">
        <f>Прил.4!O493</f>
        <v>0</v>
      </c>
      <c r="F98" s="67">
        <f>Прил.4!P493</f>
        <v>0</v>
      </c>
      <c r="G98" s="172" t="str">
        <f t="shared" si="2"/>
        <v xml:space="preserve"> </v>
      </c>
    </row>
    <row r="99" spans="1:7" ht="25.5" hidden="1" x14ac:dyDescent="0.2">
      <c r="A99" s="64" t="str">
        <f>Прил.4!A494</f>
        <v>Предоставление субсидий бюджетным, автономным учреждениям и иным некоммерческим организациям</v>
      </c>
      <c r="B99" s="69" t="str">
        <f>Прил.4!E494</f>
        <v>03100S6410</v>
      </c>
      <c r="C99" s="69" t="str">
        <f>Прил.4!F494</f>
        <v>600</v>
      </c>
      <c r="D99" s="67">
        <f>Прил.4!N494</f>
        <v>0</v>
      </c>
      <c r="E99" s="67">
        <f>Прил.4!O494</f>
        <v>0</v>
      </c>
      <c r="F99" s="67">
        <f>Прил.4!P494</f>
        <v>0</v>
      </c>
      <c r="G99" s="172" t="str">
        <f t="shared" si="2"/>
        <v xml:space="preserve"> </v>
      </c>
    </row>
    <row r="100" spans="1:7" s="75" customFormat="1" hidden="1" x14ac:dyDescent="0.2">
      <c r="A100" s="95" t="str">
        <f>Прил.4!A495</f>
        <v>Субсидии бюджетным учреждениям</v>
      </c>
      <c r="B100" s="70" t="str">
        <f>Прил.4!E495</f>
        <v>03100S6410</v>
      </c>
      <c r="C100" s="70" t="str">
        <f>Прил.4!F495</f>
        <v>610</v>
      </c>
      <c r="D100" s="68">
        <f>Прил.4!N495</f>
        <v>0</v>
      </c>
      <c r="E100" s="68">
        <f>Прил.4!O495</f>
        <v>0</v>
      </c>
      <c r="F100" s="68">
        <f>Прил.4!P495</f>
        <v>0</v>
      </c>
      <c r="G100" s="172" t="str">
        <f t="shared" si="2"/>
        <v xml:space="preserve"> </v>
      </c>
    </row>
    <row r="101" spans="1:7" ht="39.75" hidden="1" customHeight="1" x14ac:dyDescent="0.2">
      <c r="A101" s="64" t="str">
        <f>Прил.4!A496</f>
        <v xml:space="preserve">Софинансирование расходов на реализацию мероприятий по поддержке местных инициатив, в рамках подпрограммы «Поддержка местных инициатив» государственной программы Красноярского края «Содействие развитию местного самоуправления» </v>
      </c>
      <c r="B101" s="69" t="str">
        <f>Прил.4!E496</f>
        <v>03100S6419</v>
      </c>
      <c r="C101" s="69"/>
      <c r="D101" s="67">
        <f>Прил.4!N496</f>
        <v>0</v>
      </c>
      <c r="E101" s="67">
        <f>Прил.4!O496</f>
        <v>0</v>
      </c>
      <c r="F101" s="67">
        <f>Прил.4!P496</f>
        <v>0</v>
      </c>
      <c r="G101" s="172" t="str">
        <f t="shared" si="2"/>
        <v xml:space="preserve"> </v>
      </c>
    </row>
    <row r="102" spans="1:7" ht="25.5" hidden="1" x14ac:dyDescent="0.2">
      <c r="A102" s="64" t="str">
        <f>Прил.4!A497</f>
        <v>Предоставление субсидий бюджетным, автономным учреждениям и иным некоммерческим организациям</v>
      </c>
      <c r="B102" s="69" t="str">
        <f>Прил.4!E497</f>
        <v>03100S6419</v>
      </c>
      <c r="C102" s="69" t="str">
        <f>Прил.4!F497</f>
        <v>600</v>
      </c>
      <c r="D102" s="67">
        <f>Прил.4!N497</f>
        <v>0</v>
      </c>
      <c r="E102" s="67">
        <f>Прил.4!O497</f>
        <v>0</v>
      </c>
      <c r="F102" s="67">
        <f>Прил.4!P497</f>
        <v>0</v>
      </c>
      <c r="G102" s="172" t="str">
        <f t="shared" si="2"/>
        <v xml:space="preserve"> </v>
      </c>
    </row>
    <row r="103" spans="1:7" s="75" customFormat="1" hidden="1" x14ac:dyDescent="0.2">
      <c r="A103" s="95" t="str">
        <f>Прил.4!A498</f>
        <v>Субсидии бюджетным учреждениям</v>
      </c>
      <c r="B103" s="70" t="str">
        <f>Прил.4!E498</f>
        <v>03100S6419</v>
      </c>
      <c r="C103" s="70" t="str">
        <f>Прил.4!F498</f>
        <v>610</v>
      </c>
      <c r="D103" s="68">
        <f>Прил.4!N498</f>
        <v>0</v>
      </c>
      <c r="E103" s="68">
        <f>Прил.4!O498</f>
        <v>0</v>
      </c>
      <c r="F103" s="68">
        <f>Прил.4!P498</f>
        <v>0</v>
      </c>
      <c r="G103" s="172" t="str">
        <f t="shared" si="2"/>
        <v xml:space="preserve"> </v>
      </c>
    </row>
    <row r="104" spans="1:7" ht="51" hidden="1" x14ac:dyDescent="0.2">
      <c r="A104" s="64" t="str">
        <f>Прил.4!A499</f>
        <v>Расходы на создание (реконструкцию) и капитальный ремонт культурно-досуговых учреждений в сельской местности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(за счет средств краевого бюджета)</v>
      </c>
      <c r="B104" s="69" t="str">
        <f>Прил.4!E499</f>
        <v>03100S4840</v>
      </c>
      <c r="C104" s="69"/>
      <c r="D104" s="67">
        <f>Прил.4!N499</f>
        <v>0</v>
      </c>
      <c r="E104" s="67">
        <f>Прил.4!O499</f>
        <v>0</v>
      </c>
      <c r="F104" s="67">
        <f>Прил.4!P499</f>
        <v>0</v>
      </c>
      <c r="G104" s="172" t="str">
        <f t="shared" ref="G104:G109" si="3">IF(SUM(D104:F104)&gt;0,1," ")</f>
        <v xml:space="preserve"> </v>
      </c>
    </row>
    <row r="105" spans="1:7" ht="25.5" hidden="1" x14ac:dyDescent="0.2">
      <c r="A105" s="64" t="str">
        <f>Прил.4!A500</f>
        <v>Предоставление субсидий бюджетным, автономным учреждениям и иным некоммерческим организациям</v>
      </c>
      <c r="B105" s="69" t="str">
        <f>Прил.4!E500</f>
        <v>03100S4840</v>
      </c>
      <c r="C105" s="69" t="str">
        <f>Прил.4!F500</f>
        <v>600</v>
      </c>
      <c r="D105" s="67">
        <f>Прил.4!N500</f>
        <v>0</v>
      </c>
      <c r="E105" s="67">
        <f>Прил.4!O500</f>
        <v>0</v>
      </c>
      <c r="F105" s="67">
        <f>Прил.4!P500</f>
        <v>0</v>
      </c>
      <c r="G105" s="172" t="str">
        <f t="shared" si="3"/>
        <v xml:space="preserve"> </v>
      </c>
    </row>
    <row r="106" spans="1:7" s="75" customFormat="1" hidden="1" x14ac:dyDescent="0.2">
      <c r="A106" s="95" t="str">
        <f>Прил.4!A501</f>
        <v>Субсидии бюджетным учреждениям</v>
      </c>
      <c r="B106" s="70" t="str">
        <f>Прил.4!E501</f>
        <v>03100S4840</v>
      </c>
      <c r="C106" s="70" t="str">
        <f>Прил.4!F501</f>
        <v>610</v>
      </c>
      <c r="D106" s="68">
        <f>Прил.4!N501</f>
        <v>0</v>
      </c>
      <c r="E106" s="68">
        <f>Прил.4!O501</f>
        <v>0</v>
      </c>
      <c r="F106" s="68">
        <f>Прил.4!P501</f>
        <v>0</v>
      </c>
      <c r="G106" s="172" t="str">
        <f t="shared" si="3"/>
        <v xml:space="preserve"> </v>
      </c>
    </row>
    <row r="107" spans="1:7" ht="51" hidden="1" x14ac:dyDescent="0.2">
      <c r="A107" s="64" t="str">
        <f>Прил.4!A502</f>
        <v xml:space="preserve">Расходы на создание (реконструкцию) и капитальный ремонт культурно-досуговых учреждений в сельской местности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(софинансирование за счет местного бюджета) </v>
      </c>
      <c r="B107" s="69" t="str">
        <f>Прил.4!E502</f>
        <v>03100S4840</v>
      </c>
      <c r="C107" s="69"/>
      <c r="D107" s="67">
        <f>Прил.4!N502</f>
        <v>0</v>
      </c>
      <c r="E107" s="67">
        <f>Прил.4!O502</f>
        <v>0</v>
      </c>
      <c r="F107" s="67">
        <f>Прил.4!P502</f>
        <v>0</v>
      </c>
      <c r="G107" s="172" t="str">
        <f t="shared" si="3"/>
        <v xml:space="preserve"> </v>
      </c>
    </row>
    <row r="108" spans="1:7" ht="25.5" hidden="1" x14ac:dyDescent="0.2">
      <c r="A108" s="64" t="str">
        <f>Прил.4!A503</f>
        <v>Предоставление субсидий бюджетным, автономным учреждениям и иным некоммерческим организациям</v>
      </c>
      <c r="B108" s="69" t="str">
        <f>Прил.4!E503</f>
        <v>03100S4840</v>
      </c>
      <c r="C108" s="69" t="str">
        <f>Прил.4!F503</f>
        <v>600</v>
      </c>
      <c r="D108" s="67">
        <f>Прил.4!N503</f>
        <v>0</v>
      </c>
      <c r="E108" s="67">
        <f>Прил.4!O503</f>
        <v>0</v>
      </c>
      <c r="F108" s="67">
        <f>Прил.4!P503</f>
        <v>0</v>
      </c>
      <c r="G108" s="172" t="str">
        <f t="shared" si="3"/>
        <v xml:space="preserve"> </v>
      </c>
    </row>
    <row r="109" spans="1:7" s="75" customFormat="1" hidden="1" x14ac:dyDescent="0.2">
      <c r="A109" s="95" t="str">
        <f>Прил.4!A504</f>
        <v>Субсидии бюджетным учреждениям</v>
      </c>
      <c r="B109" s="70" t="str">
        <f>Прил.4!E504</f>
        <v>03100S4840</v>
      </c>
      <c r="C109" s="70" t="str">
        <f>Прил.4!F504</f>
        <v>610</v>
      </c>
      <c r="D109" s="68">
        <f>Прил.4!N504</f>
        <v>0</v>
      </c>
      <c r="E109" s="68">
        <f>Прил.4!O504</f>
        <v>0</v>
      </c>
      <c r="F109" s="68">
        <f>Прил.4!P504</f>
        <v>0</v>
      </c>
      <c r="G109" s="172" t="str">
        <f t="shared" si="3"/>
        <v xml:space="preserve"> </v>
      </c>
    </row>
    <row r="110" spans="1:7" ht="51" x14ac:dyDescent="0.2">
      <c r="A110" s="64" t="str">
        <f>Прил.4!A505</f>
        <v>Расходы на комплектование книжных фондов библиотек муниципальных образований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(за счет средств краевого бюджета)</v>
      </c>
      <c r="B110" s="69" t="str">
        <f>Прил.4!E505</f>
        <v>03100S4880</v>
      </c>
      <c r="C110" s="69"/>
      <c r="D110" s="67">
        <f>Прил.4!N505</f>
        <v>1006882.35</v>
      </c>
      <c r="E110" s="67">
        <f>Прил.4!O505</f>
        <v>1006882.35</v>
      </c>
      <c r="F110" s="67">
        <f>Прил.4!P505</f>
        <v>1006882.35</v>
      </c>
      <c r="G110" s="172">
        <f t="shared" si="2"/>
        <v>1</v>
      </c>
    </row>
    <row r="111" spans="1:7" ht="25.5" x14ac:dyDescent="0.2">
      <c r="A111" s="64" t="str">
        <f>Прил.4!A506</f>
        <v>Предоставление субсидий бюджетным, автономным учреждениям и иным некоммерческим организациям</v>
      </c>
      <c r="B111" s="69" t="str">
        <f>Прил.4!E506</f>
        <v>03100S4880</v>
      </c>
      <c r="C111" s="69" t="str">
        <f>Прил.4!F506</f>
        <v>600</v>
      </c>
      <c r="D111" s="67">
        <f>Прил.4!N506</f>
        <v>1006882.35</v>
      </c>
      <c r="E111" s="67">
        <f>Прил.4!O506</f>
        <v>1006882.35</v>
      </c>
      <c r="F111" s="67">
        <f>Прил.4!P506</f>
        <v>1006882.35</v>
      </c>
      <c r="G111" s="172">
        <f t="shared" si="2"/>
        <v>1</v>
      </c>
    </row>
    <row r="112" spans="1:7" s="75" customFormat="1" x14ac:dyDescent="0.2">
      <c r="A112" s="95" t="str">
        <f>Прил.4!A507</f>
        <v>Субсидии бюджетным учреждениям</v>
      </c>
      <c r="B112" s="70" t="str">
        <f>Прил.4!E507</f>
        <v>03100S4880</v>
      </c>
      <c r="C112" s="70" t="str">
        <f>Прил.4!F507</f>
        <v>610</v>
      </c>
      <c r="D112" s="68">
        <f>Прил.4!N507</f>
        <v>1006882.35</v>
      </c>
      <c r="E112" s="68">
        <f>Прил.4!O507</f>
        <v>1006882.35</v>
      </c>
      <c r="F112" s="68">
        <f>Прил.4!P507</f>
        <v>1006882.35</v>
      </c>
      <c r="G112" s="172">
        <f t="shared" si="2"/>
        <v>1</v>
      </c>
    </row>
    <row r="113" spans="1:7" ht="51" x14ac:dyDescent="0.2">
      <c r="A113" s="64" t="str">
        <f>Прил.4!A508</f>
        <v>Расходы на комплектование книжных фондов библиотек муниципальных образований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(софинансирование за счет районного бюджета)</v>
      </c>
      <c r="B113" s="69" t="str">
        <f>Прил.4!E508</f>
        <v>03100S4880</v>
      </c>
      <c r="C113" s="69"/>
      <c r="D113" s="67">
        <f>Прил.4!N508</f>
        <v>251723.53</v>
      </c>
      <c r="E113" s="67">
        <f>Прил.4!O508</f>
        <v>251723.53</v>
      </c>
      <c r="F113" s="67">
        <f>Прил.4!P508</f>
        <v>251723.53</v>
      </c>
      <c r="G113" s="172">
        <f t="shared" si="2"/>
        <v>1</v>
      </c>
    </row>
    <row r="114" spans="1:7" ht="25.5" x14ac:dyDescent="0.2">
      <c r="A114" s="64" t="str">
        <f>Прил.4!A509</f>
        <v>Предоставление субсидий бюджетным, автономным учреждениям и иным некоммерческим организациям</v>
      </c>
      <c r="B114" s="69" t="str">
        <f>Прил.4!E509</f>
        <v>03100S4880</v>
      </c>
      <c r="C114" s="69" t="str">
        <f>Прил.4!F509</f>
        <v>600</v>
      </c>
      <c r="D114" s="67">
        <f>Прил.4!N509</f>
        <v>251723.53</v>
      </c>
      <c r="E114" s="67">
        <f>Прил.4!O509</f>
        <v>251723.53</v>
      </c>
      <c r="F114" s="67">
        <f>Прил.4!P509</f>
        <v>251723.53</v>
      </c>
      <c r="G114" s="172">
        <f t="shared" si="2"/>
        <v>1</v>
      </c>
    </row>
    <row r="115" spans="1:7" s="75" customFormat="1" x14ac:dyDescent="0.2">
      <c r="A115" s="95" t="str">
        <f>Прил.4!A510</f>
        <v>Субсидии бюджетным учреждениям</v>
      </c>
      <c r="B115" s="70" t="str">
        <f>Прил.4!E510</f>
        <v>03100S4880</v>
      </c>
      <c r="C115" s="70" t="str">
        <f>Прил.4!F510</f>
        <v>610</v>
      </c>
      <c r="D115" s="68">
        <f>Прил.4!N510</f>
        <v>251723.53</v>
      </c>
      <c r="E115" s="68">
        <f>Прил.4!O510</f>
        <v>251723.53</v>
      </c>
      <c r="F115" s="68">
        <f>Прил.4!P510</f>
        <v>251723.53</v>
      </c>
      <c r="G115" s="172">
        <f t="shared" si="2"/>
        <v>1</v>
      </c>
    </row>
    <row r="116" spans="1:7" x14ac:dyDescent="0.2">
      <c r="A116" s="64" t="str">
        <f>Прил.4!A549</f>
        <v>Подпрограмма "Искусство и народное творчество"</v>
      </c>
      <c r="B116" s="69" t="str">
        <f>Прил.4!E549</f>
        <v>0320000000</v>
      </c>
      <c r="C116" s="69"/>
      <c r="D116" s="67">
        <f>D117+D127+D130+D124</f>
        <v>29183575.239999998</v>
      </c>
      <c r="E116" s="67">
        <f>E117+E127+E130+E124</f>
        <v>0</v>
      </c>
      <c r="F116" s="67">
        <f>F117+F127+F130+F124</f>
        <v>0</v>
      </c>
      <c r="G116" s="172">
        <f t="shared" si="2"/>
        <v>1</v>
      </c>
    </row>
    <row r="117" spans="1:7" ht="38.25" x14ac:dyDescent="0.2">
      <c r="A117" s="64" t="str">
        <f>Прил.4!A550</f>
        <v>Реализация полномочий органов местного самоуправления Таймырского Долгано-Ненецкого муниципального района по организации предоставления дополнительного образования в соответствии с заключенными соглашениями</v>
      </c>
      <c r="B117" s="69" t="str">
        <f>Прил.4!E550</f>
        <v>0320006010</v>
      </c>
      <c r="C117" s="69"/>
      <c r="D117" s="67">
        <f>D119+D121+D122</f>
        <v>29183575.239999998</v>
      </c>
      <c r="E117" s="67">
        <f>E119+E121</f>
        <v>0</v>
      </c>
      <c r="F117" s="67">
        <f>F119+F121</f>
        <v>0</v>
      </c>
      <c r="G117" s="172">
        <f t="shared" si="2"/>
        <v>1</v>
      </c>
    </row>
    <row r="118" spans="1:7" ht="38.25" x14ac:dyDescent="0.2">
      <c r="A118" s="64" t="str">
        <f>Прил.4!A551</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18" s="69" t="str">
        <f>Прил.4!E551</f>
        <v>0320006010</v>
      </c>
      <c r="C118" s="69" t="str">
        <f>Прил.4!F551</f>
        <v>100</v>
      </c>
      <c r="D118" s="67">
        <f>Прил.4!N551</f>
        <v>19864699.93</v>
      </c>
      <c r="E118" s="67">
        <f>Прил.4!O551</f>
        <v>0</v>
      </c>
      <c r="F118" s="67">
        <f>Прил.4!P551</f>
        <v>0</v>
      </c>
      <c r="G118" s="172">
        <f t="shared" si="2"/>
        <v>1</v>
      </c>
    </row>
    <row r="119" spans="1:7" s="75" customFormat="1" x14ac:dyDescent="0.2">
      <c r="A119" s="95" t="str">
        <f>Прил.4!A552</f>
        <v>Расходы на выплаты персоналу казенных учреждений</v>
      </c>
      <c r="B119" s="70" t="str">
        <f>Прил.4!E552</f>
        <v>0320006010</v>
      </c>
      <c r="C119" s="70" t="str">
        <f>Прил.4!F552</f>
        <v>110</v>
      </c>
      <c r="D119" s="68">
        <f>Прил.4!N552</f>
        <v>19864699.93</v>
      </c>
      <c r="E119" s="68">
        <f>Прил.4!O552</f>
        <v>0</v>
      </c>
      <c r="F119" s="68">
        <f>Прил.4!P552</f>
        <v>0</v>
      </c>
      <c r="G119" s="172">
        <f t="shared" si="2"/>
        <v>1</v>
      </c>
    </row>
    <row r="120" spans="1:7" x14ac:dyDescent="0.2">
      <c r="A120" s="64" t="str">
        <f>Прил.4!A553</f>
        <v>Закупка товаров, работ и услуг для обеспечения государственных (муниципальных) нужд</v>
      </c>
      <c r="B120" s="69" t="str">
        <f>Прил.4!E553</f>
        <v>0320006010</v>
      </c>
      <c r="C120" s="69" t="str">
        <f>Прил.4!F553</f>
        <v>200</v>
      </c>
      <c r="D120" s="67">
        <f>Прил.4!N553+Прил.4!G570</f>
        <v>9318875.3100000005</v>
      </c>
      <c r="E120" s="67">
        <f>Прил.4!O553+Прил.4!H570</f>
        <v>0</v>
      </c>
      <c r="F120" s="67">
        <f>Прил.4!P553+Прил.4!P570</f>
        <v>0</v>
      </c>
      <c r="G120" s="172">
        <f t="shared" si="2"/>
        <v>1</v>
      </c>
    </row>
    <row r="121" spans="1:7" s="75" customFormat="1" ht="14.25" customHeight="1" x14ac:dyDescent="0.2">
      <c r="A121" s="95" t="str">
        <f>Прил.4!A554</f>
        <v xml:space="preserve">Иные закупки товаров, работ и услуг для обеспечения государственных (муниципальных) нужд
</v>
      </c>
      <c r="B121" s="70" t="str">
        <f>Прил.4!E554</f>
        <v>0320006010</v>
      </c>
      <c r="C121" s="70" t="str">
        <f>Прил.4!F554</f>
        <v>240</v>
      </c>
      <c r="D121" s="68">
        <f>Прил.4!N554+Прил.4!G571+Прил.4!I571</f>
        <v>9318875.3100000005</v>
      </c>
      <c r="E121" s="68">
        <f>Прил.4!O554+Прил.4!H571+Прил.4!O571</f>
        <v>0</v>
      </c>
      <c r="F121" s="68">
        <f>Прил.4!P554+Прил.4!P571</f>
        <v>0</v>
      </c>
      <c r="G121" s="172">
        <f t="shared" si="2"/>
        <v>1</v>
      </c>
    </row>
    <row r="122" spans="1:7" hidden="1" x14ac:dyDescent="0.2">
      <c r="A122" s="64" t="str">
        <f>Прил.4!A555</f>
        <v>Иные бюджетные ассигнования</v>
      </c>
      <c r="B122" s="69" t="str">
        <f>Прил.4!E555</f>
        <v>0320006010</v>
      </c>
      <c r="C122" s="69" t="str">
        <f>Прил.4!F555</f>
        <v>800</v>
      </c>
      <c r="D122" s="67">
        <f>Прил.4!N555</f>
        <v>0</v>
      </c>
      <c r="E122" s="67">
        <f>Прил.4!O555</f>
        <v>0</v>
      </c>
      <c r="F122" s="67">
        <f>Прил.4!P555</f>
        <v>0</v>
      </c>
      <c r="G122" s="172" t="str">
        <f t="shared" si="2"/>
        <v xml:space="preserve"> </v>
      </c>
    </row>
    <row r="123" spans="1:7" s="75" customFormat="1" hidden="1" x14ac:dyDescent="0.2">
      <c r="A123" s="95" t="str">
        <f>Прил.4!A556</f>
        <v>Уплата налогов, сборов и иных платежей</v>
      </c>
      <c r="B123" s="70" t="str">
        <f>Прил.4!E556</f>
        <v>0320006010</v>
      </c>
      <c r="C123" s="70" t="str">
        <f>Прил.4!F556</f>
        <v>850</v>
      </c>
      <c r="D123" s="68">
        <f>Прил.4!N556</f>
        <v>0</v>
      </c>
      <c r="E123" s="68">
        <f>Прил.4!O556</f>
        <v>0</v>
      </c>
      <c r="F123" s="68">
        <f>Прил.4!P556</f>
        <v>0</v>
      </c>
      <c r="G123" s="172" t="str">
        <f t="shared" si="2"/>
        <v xml:space="preserve"> </v>
      </c>
    </row>
    <row r="124" spans="1:7" ht="25.5" hidden="1" x14ac:dyDescent="0.2">
      <c r="A124" s="64" t="str">
        <f>Прил.4!A557</f>
        <v>Расходы на реализацию социально значимого проекта "Театр+музыка" в соответствии с договором пожертвования денежных средств ЗФ ПАО "ГМК "Норильский никель"</v>
      </c>
      <c r="B124" s="69" t="str">
        <f>Прил.4!E557</f>
        <v>0320006020</v>
      </c>
      <c r="C124" s="69"/>
      <c r="D124" s="67">
        <f>Прил.4!N557</f>
        <v>0</v>
      </c>
      <c r="E124" s="67">
        <f>Прил.4!O557</f>
        <v>0</v>
      </c>
      <c r="F124" s="67">
        <f>Прил.4!P557</f>
        <v>0</v>
      </c>
      <c r="G124" s="172" t="str">
        <f t="shared" si="2"/>
        <v xml:space="preserve"> </v>
      </c>
    </row>
    <row r="125" spans="1:7" hidden="1" x14ac:dyDescent="0.2">
      <c r="A125" s="64" t="str">
        <f>Прил.4!A558</f>
        <v>Закупка товаров, работ и услуг для обеспечения государственных (муниципальных) нужд</v>
      </c>
      <c r="B125" s="69" t="str">
        <f>Прил.4!E558</f>
        <v>0320006020</v>
      </c>
      <c r="C125" s="69" t="str">
        <f>Прил.4!F558</f>
        <v>200</v>
      </c>
      <c r="D125" s="67">
        <f>Прил.4!N558</f>
        <v>0</v>
      </c>
      <c r="E125" s="67">
        <f>Прил.4!O558</f>
        <v>0</v>
      </c>
      <c r="F125" s="67">
        <f>Прил.4!P558</f>
        <v>0</v>
      </c>
      <c r="G125" s="172" t="str">
        <f t="shared" si="2"/>
        <v xml:space="preserve"> </v>
      </c>
    </row>
    <row r="126" spans="1:7" s="75" customFormat="1" ht="13.5" hidden="1" customHeight="1" x14ac:dyDescent="0.2">
      <c r="A126" s="95" t="str">
        <f>Прил.4!A559</f>
        <v xml:space="preserve">Иные закупки товаров, работ и услуг для обеспечения государственных (муниципальных) нужд
</v>
      </c>
      <c r="B126" s="70" t="str">
        <f>Прил.4!E559</f>
        <v>0320006020</v>
      </c>
      <c r="C126" s="70" t="str">
        <f>Прил.4!F559</f>
        <v>240</v>
      </c>
      <c r="D126" s="68">
        <f>Прил.4!N559</f>
        <v>0</v>
      </c>
      <c r="E126" s="68">
        <f>Прил.4!O559</f>
        <v>0</v>
      </c>
      <c r="F126" s="68">
        <f>Прил.4!P559</f>
        <v>0</v>
      </c>
      <c r="G126" s="172" t="str">
        <f t="shared" si="2"/>
        <v xml:space="preserve"> </v>
      </c>
    </row>
    <row r="127" spans="1:7" ht="38.25" hidden="1" x14ac:dyDescent="0.2">
      <c r="A127" s="64" t="str">
        <f>Прил.4!A560</f>
        <v>Расходы на финансовое обеспечение (возмещение) расходных обязательств муниципальных образований, связанных с увеличением с 1 июня 2022 года региональных выплат, по министерству финансов Красноярского края в рамках непрограммных расходов отдельных органов исполнительной власти</v>
      </c>
      <c r="B127" s="69" t="str">
        <f>Прил.4!E560</f>
        <v>0320010340</v>
      </c>
      <c r="C127" s="69"/>
      <c r="D127" s="67">
        <f>Прил.4!N560</f>
        <v>0</v>
      </c>
      <c r="E127" s="67">
        <f>Прил.4!O560</f>
        <v>0</v>
      </c>
      <c r="F127" s="67">
        <f>Прил.4!P560</f>
        <v>0</v>
      </c>
      <c r="G127" s="172" t="str">
        <f t="shared" si="2"/>
        <v xml:space="preserve"> </v>
      </c>
    </row>
    <row r="128" spans="1:7" ht="38.25" hidden="1" x14ac:dyDescent="0.2">
      <c r="A128" s="64" t="str">
        <f>Прил.4!A561</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28" s="69" t="str">
        <f>Прил.4!E561</f>
        <v>0320010340</v>
      </c>
      <c r="C128" s="69" t="str">
        <f>Прил.4!F561</f>
        <v>100</v>
      </c>
      <c r="D128" s="67">
        <f>Прил.4!N561</f>
        <v>0</v>
      </c>
      <c r="E128" s="67">
        <f>Прил.4!O561</f>
        <v>0</v>
      </c>
      <c r="F128" s="67">
        <f>Прил.4!P561</f>
        <v>0</v>
      </c>
      <c r="G128" s="172" t="str">
        <f t="shared" si="2"/>
        <v xml:space="preserve"> </v>
      </c>
    </row>
    <row r="129" spans="1:7" s="75" customFormat="1" hidden="1" x14ac:dyDescent="0.2">
      <c r="A129" s="95" t="str">
        <f>Прил.4!A562</f>
        <v>Расходы на выплаты персоналу казенных учреждений</v>
      </c>
      <c r="B129" s="70" t="str">
        <f>Прил.4!E562</f>
        <v>0320010340</v>
      </c>
      <c r="C129" s="70" t="str">
        <f>Прил.4!F562</f>
        <v>110</v>
      </c>
      <c r="D129" s="68">
        <f>Прил.4!N562</f>
        <v>0</v>
      </c>
      <c r="E129" s="68">
        <f>Прил.4!O562</f>
        <v>0</v>
      </c>
      <c r="F129" s="68">
        <f>Прил.4!P562</f>
        <v>0</v>
      </c>
      <c r="G129" s="172" t="str">
        <f t="shared" si="2"/>
        <v xml:space="preserve"> </v>
      </c>
    </row>
    <row r="130" spans="1:7" ht="39.75" hidden="1" customHeight="1" x14ac:dyDescent="0.2">
      <c r="A130" s="64" t="str">
        <f>Прил.4!A563</f>
        <v>Расходы на повышение оплаты труда отдельным категориям работников бюджетной сферы осуществляемые за счет иных дотаций, предоставляемых из краевого бюджета с установлением условий их предоставления</v>
      </c>
      <c r="B130" s="69" t="str">
        <f>Прил.4!E563</f>
        <v>0320009850</v>
      </c>
      <c r="C130" s="69"/>
      <c r="D130" s="67">
        <f>Прил.4!N563</f>
        <v>0</v>
      </c>
      <c r="E130" s="67">
        <f>Прил.4!O563</f>
        <v>0</v>
      </c>
      <c r="F130" s="67">
        <f>Прил.4!P563</f>
        <v>0</v>
      </c>
      <c r="G130" s="172" t="str">
        <f t="shared" si="2"/>
        <v xml:space="preserve"> </v>
      </c>
    </row>
    <row r="131" spans="1:7" ht="38.25" hidden="1" x14ac:dyDescent="0.2">
      <c r="A131" s="64" t="str">
        <f>Прил.4!A564</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31" s="69" t="str">
        <f>Прил.4!E564</f>
        <v>0320009850</v>
      </c>
      <c r="C131" s="69" t="str">
        <f>Прил.4!F564</f>
        <v>100</v>
      </c>
      <c r="D131" s="67">
        <f>Прил.4!N564</f>
        <v>0</v>
      </c>
      <c r="E131" s="67">
        <f>Прил.4!O564</f>
        <v>0</v>
      </c>
      <c r="F131" s="67">
        <f>Прил.4!P564</f>
        <v>0</v>
      </c>
      <c r="G131" s="172" t="str">
        <f t="shared" si="2"/>
        <v xml:space="preserve"> </v>
      </c>
    </row>
    <row r="132" spans="1:7" s="75" customFormat="1" hidden="1" x14ac:dyDescent="0.2">
      <c r="A132" s="95" t="str">
        <f>Прил.4!A565</f>
        <v>Расходы на выплаты персоналу казенных учреждений</v>
      </c>
      <c r="B132" s="70" t="str">
        <f>Прил.4!E565</f>
        <v>0320009850</v>
      </c>
      <c r="C132" s="70" t="str">
        <f>Прил.4!F565</f>
        <v>110</v>
      </c>
      <c r="D132" s="68">
        <f>Прил.4!N565</f>
        <v>0</v>
      </c>
      <c r="E132" s="68">
        <f>Прил.4!O565</f>
        <v>0</v>
      </c>
      <c r="F132" s="68">
        <f>Прил.4!P565</f>
        <v>0</v>
      </c>
      <c r="G132" s="172" t="str">
        <f t="shared" si="2"/>
        <v xml:space="preserve"> </v>
      </c>
    </row>
    <row r="133" spans="1:7" s="188" customFormat="1" ht="28.5" x14ac:dyDescent="0.2">
      <c r="A133" s="184" t="str">
        <f>Прил.4!A541</f>
        <v>Муниципальная программа "Развитие физической культуры и спорта на территории сельского поселения Хатанга"</v>
      </c>
      <c r="B133" s="185" t="str">
        <f>Прил.4!E541</f>
        <v>0400000000</v>
      </c>
      <c r="C133" s="186"/>
      <c r="D133" s="187">
        <f>Прил.4!N541</f>
        <v>442680</v>
      </c>
      <c r="E133" s="187">
        <f>Прил.4!O541</f>
        <v>442680</v>
      </c>
      <c r="F133" s="187">
        <f>Прил.4!P541</f>
        <v>442680</v>
      </c>
      <c r="G133" s="172">
        <f t="shared" si="2"/>
        <v>1</v>
      </c>
    </row>
    <row r="134" spans="1:7" x14ac:dyDescent="0.2">
      <c r="A134" s="64" t="str">
        <f>Прил.4!A542</f>
        <v>Организация и проведение физкультурно-массовой работы</v>
      </c>
      <c r="B134" s="69" t="str">
        <f>Прил.4!E542</f>
        <v>0400014010</v>
      </c>
      <c r="C134" s="148"/>
      <c r="D134" s="67">
        <f>Прил.4!N542</f>
        <v>442680</v>
      </c>
      <c r="E134" s="67">
        <f>Прил.4!O542</f>
        <v>442680</v>
      </c>
      <c r="F134" s="67">
        <f>Прил.4!P542</f>
        <v>442680</v>
      </c>
      <c r="G134" s="172">
        <f t="shared" si="2"/>
        <v>1</v>
      </c>
    </row>
    <row r="135" spans="1:7" x14ac:dyDescent="0.2">
      <c r="A135" s="64" t="str">
        <f>Прил.4!A543</f>
        <v>Закупка товаров, работ и услуг для обеспечения государственных (муниципальных) нужд</v>
      </c>
      <c r="B135" s="69" t="str">
        <f>Прил.4!E543</f>
        <v>0400014010</v>
      </c>
      <c r="C135" s="69" t="str">
        <f>Прил.4!F543</f>
        <v>200</v>
      </c>
      <c r="D135" s="67">
        <f>Прил.4!N543</f>
        <v>442680</v>
      </c>
      <c r="E135" s="67">
        <f>Прил.4!O543</f>
        <v>442680</v>
      </c>
      <c r="F135" s="67">
        <f>Прил.4!P543</f>
        <v>442680</v>
      </c>
      <c r="G135" s="172">
        <f t="shared" si="2"/>
        <v>1</v>
      </c>
    </row>
    <row r="136" spans="1:7" s="75" customFormat="1" ht="14.25" customHeight="1" x14ac:dyDescent="0.2">
      <c r="A136" s="95" t="str">
        <f>Прил.4!A544</f>
        <v xml:space="preserve">Иные закупки товаров, работ и услуг для обеспечения государственных (муниципальных) нужд
</v>
      </c>
      <c r="B136" s="70" t="str">
        <f>Прил.4!E544</f>
        <v>0400014010</v>
      </c>
      <c r="C136" s="70" t="str">
        <f>Прил.4!F544</f>
        <v>240</v>
      </c>
      <c r="D136" s="68">
        <f>Прил.4!N544</f>
        <v>442680</v>
      </c>
      <c r="E136" s="68">
        <f>Прил.4!O544</f>
        <v>442680</v>
      </c>
      <c r="F136" s="68">
        <f>Прил.4!P544</f>
        <v>442680</v>
      </c>
      <c r="G136" s="172">
        <f t="shared" si="2"/>
        <v>1</v>
      </c>
    </row>
    <row r="137" spans="1:7" s="188" customFormat="1" ht="28.5" x14ac:dyDescent="0.2">
      <c r="A137" s="184" t="str">
        <f>Прил.4!A431</f>
        <v>Муниципальная программа "Развитие молодежной политики на территории сельского поселения Хатанга"</v>
      </c>
      <c r="B137" s="185" t="str">
        <f>Прил.4!E431</f>
        <v>0500000000</v>
      </c>
      <c r="C137" s="186"/>
      <c r="D137" s="187">
        <f>Прил.4!N431</f>
        <v>421600</v>
      </c>
      <c r="E137" s="187">
        <f>Прил.4!O431</f>
        <v>421600</v>
      </c>
      <c r="F137" s="187">
        <f>Прил.4!P431</f>
        <v>421600</v>
      </c>
      <c r="G137" s="172">
        <f t="shared" si="2"/>
        <v>1</v>
      </c>
    </row>
    <row r="138" spans="1:7" x14ac:dyDescent="0.2">
      <c r="A138" s="64" t="str">
        <f>Прил.4!A432</f>
        <v>Проведение мероприятий для детей и молодежи</v>
      </c>
      <c r="B138" s="69" t="str">
        <f>Прил.4!E432</f>
        <v>0500015010</v>
      </c>
      <c r="C138" s="148"/>
      <c r="D138" s="67">
        <f>Прил.4!N432</f>
        <v>421600</v>
      </c>
      <c r="E138" s="67">
        <f>Прил.4!O432</f>
        <v>421600</v>
      </c>
      <c r="F138" s="67">
        <f>Прил.4!P432</f>
        <v>421600</v>
      </c>
      <c r="G138" s="172">
        <f t="shared" si="2"/>
        <v>1</v>
      </c>
    </row>
    <row r="139" spans="1:7" x14ac:dyDescent="0.2">
      <c r="A139" s="64" t="str">
        <f>Прил.4!A433</f>
        <v>Закупка товаров, работ и услуг для обеспечения государственных (муниципальных) нужд</v>
      </c>
      <c r="B139" s="69" t="str">
        <f>Прил.4!E433</f>
        <v>0500015010</v>
      </c>
      <c r="C139" s="69" t="str">
        <f>Прил.4!F433</f>
        <v>200</v>
      </c>
      <c r="D139" s="67">
        <f>Прил.4!N433</f>
        <v>421600</v>
      </c>
      <c r="E139" s="67">
        <f>Прил.4!O433</f>
        <v>421600</v>
      </c>
      <c r="F139" s="67">
        <f>Прил.4!P433</f>
        <v>421600</v>
      </c>
      <c r="G139" s="172">
        <f t="shared" si="2"/>
        <v>1</v>
      </c>
    </row>
    <row r="140" spans="1:7" s="75" customFormat="1" ht="15" customHeight="1" x14ac:dyDescent="0.2">
      <c r="A140" s="95" t="str">
        <f>Прил.4!A434</f>
        <v xml:space="preserve">Иные закупки товаров, работ и услуг для обеспечения государственных (муниципальных) нужд
</v>
      </c>
      <c r="B140" s="70" t="str">
        <f>Прил.4!E434</f>
        <v>0500015010</v>
      </c>
      <c r="C140" s="70" t="str">
        <f>Прил.4!F434</f>
        <v>240</v>
      </c>
      <c r="D140" s="68">
        <f>Прил.4!N434</f>
        <v>421600</v>
      </c>
      <c r="E140" s="68">
        <f>Прил.4!O434</f>
        <v>421600</v>
      </c>
      <c r="F140" s="68">
        <f>Прил.4!P434</f>
        <v>421600</v>
      </c>
      <c r="G140" s="172">
        <f t="shared" si="2"/>
        <v>1</v>
      </c>
    </row>
    <row r="141" spans="1:7" s="188" customFormat="1" ht="18.75" customHeight="1" x14ac:dyDescent="0.2">
      <c r="A141" s="184" t="str">
        <f>Прил.4!A303</f>
        <v>Муниципальная программа "Благоустройство территории сельского поселения Хатанга"</v>
      </c>
      <c r="B141" s="185" t="str">
        <f>Прил.4!E303</f>
        <v>0600000000</v>
      </c>
      <c r="C141" s="186"/>
      <c r="D141" s="187">
        <f>D142+D158+D186</f>
        <v>23861480.27</v>
      </c>
      <c r="E141" s="187">
        <f>E142+E158+E186</f>
        <v>17583832.579999998</v>
      </c>
      <c r="F141" s="187">
        <f>F142+F158+F186</f>
        <v>17596032.579999998</v>
      </c>
      <c r="G141" s="172">
        <f t="shared" si="2"/>
        <v>1</v>
      </c>
    </row>
    <row r="142" spans="1:7" x14ac:dyDescent="0.2">
      <c r="A142" s="64" t="str">
        <f>Прил.4!A304</f>
        <v>Подпрограмма "Комплексное благоустройство территорий сельского поселения Хатанга"</v>
      </c>
      <c r="B142" s="69" t="str">
        <f>Прил.4!E304</f>
        <v>0610000000</v>
      </c>
      <c r="C142" s="148"/>
      <c r="D142" s="67">
        <f>D143+D146+D152+D149+D155</f>
        <v>17719892.579999998</v>
      </c>
      <c r="E142" s="67">
        <f>E143+E146+E152+E149</f>
        <v>14494852.58</v>
      </c>
      <c r="F142" s="67">
        <f>F143+F146+F152+F149</f>
        <v>14494852.58</v>
      </c>
      <c r="G142" s="172">
        <f t="shared" si="2"/>
        <v>1</v>
      </c>
    </row>
    <row r="143" spans="1:7" x14ac:dyDescent="0.2">
      <c r="A143" s="64" t="str">
        <f>Прил.4!A305</f>
        <v>Уличное освещение</v>
      </c>
      <c r="B143" s="69" t="str">
        <f>Прил.4!E305</f>
        <v>0610016110</v>
      </c>
      <c r="C143" s="148"/>
      <c r="D143" s="67">
        <f>Прил.4!N305</f>
        <v>12683855.529999999</v>
      </c>
      <c r="E143" s="67">
        <f>Прил.4!O305</f>
        <v>12683855.529999999</v>
      </c>
      <c r="F143" s="67">
        <f>Прил.4!P305</f>
        <v>12683855.529999999</v>
      </c>
      <c r="G143" s="172">
        <f t="shared" si="2"/>
        <v>1</v>
      </c>
    </row>
    <row r="144" spans="1:7" x14ac:dyDescent="0.2">
      <c r="A144" s="64" t="str">
        <f>Прил.4!A306</f>
        <v>Закупка товаров, работ и услуг для обеспечения государственных (муниципальных) нужд</v>
      </c>
      <c r="B144" s="69" t="str">
        <f>Прил.4!E306</f>
        <v>0610016110</v>
      </c>
      <c r="C144" s="69" t="str">
        <f>Прил.4!F306</f>
        <v>200</v>
      </c>
      <c r="D144" s="67">
        <f>Прил.4!N306</f>
        <v>12683855.529999999</v>
      </c>
      <c r="E144" s="67">
        <f>Прил.4!O306</f>
        <v>12683855.529999999</v>
      </c>
      <c r="F144" s="67">
        <f>Прил.4!P306</f>
        <v>12683855.529999999</v>
      </c>
      <c r="G144" s="172">
        <f t="shared" si="2"/>
        <v>1</v>
      </c>
    </row>
    <row r="145" spans="1:7" s="75" customFormat="1" ht="15" customHeight="1" x14ac:dyDescent="0.2">
      <c r="A145" s="95" t="str">
        <f>Прил.4!A307</f>
        <v xml:space="preserve">Иные закупки товаров, работ и услуг для обеспечения государственных (муниципальных) нужд
</v>
      </c>
      <c r="B145" s="70" t="str">
        <f>Прил.4!E307</f>
        <v>0610016110</v>
      </c>
      <c r="C145" s="70" t="str">
        <f>Прил.4!F307</f>
        <v>240</v>
      </c>
      <c r="D145" s="68">
        <f>Прил.4!N307</f>
        <v>12683855.529999999</v>
      </c>
      <c r="E145" s="68">
        <f>Прил.4!O307</f>
        <v>12683855.529999999</v>
      </c>
      <c r="F145" s="68">
        <f>Прил.4!P307</f>
        <v>12683855.529999999</v>
      </c>
      <c r="G145" s="172">
        <f t="shared" si="2"/>
        <v>1</v>
      </c>
    </row>
    <row r="146" spans="1:7" x14ac:dyDescent="0.2">
      <c r="A146" s="64" t="str">
        <f>Прил.4!A308</f>
        <v>Прочие мероприятия по благоустройству</v>
      </c>
      <c r="B146" s="69" t="str">
        <f>Прил.4!E308</f>
        <v>0610016120</v>
      </c>
      <c r="C146" s="69"/>
      <c r="D146" s="67">
        <f>Прил.4!N308</f>
        <v>5036037.05</v>
      </c>
      <c r="E146" s="67">
        <f>Прил.4!O308</f>
        <v>1810997.05</v>
      </c>
      <c r="F146" s="67">
        <f>Прил.4!P308</f>
        <v>1810997.05</v>
      </c>
      <c r="G146" s="172">
        <f t="shared" si="2"/>
        <v>1</v>
      </c>
    </row>
    <row r="147" spans="1:7" x14ac:dyDescent="0.2">
      <c r="A147" s="64" t="str">
        <f>Прил.4!A309</f>
        <v>Закупка товаров, работ и услуг для обеспечения государственных (муниципальных) нужд</v>
      </c>
      <c r="B147" s="69" t="str">
        <f>Прил.4!E309</f>
        <v>0610016120</v>
      </c>
      <c r="C147" s="69" t="str">
        <f>Прил.4!F309</f>
        <v>200</v>
      </c>
      <c r="D147" s="67">
        <f>Прил.4!N309</f>
        <v>5036037.05</v>
      </c>
      <c r="E147" s="67">
        <f>Прил.4!O309</f>
        <v>1810997.05</v>
      </c>
      <c r="F147" s="67">
        <f>Прил.4!P309</f>
        <v>1810997.05</v>
      </c>
      <c r="G147" s="172">
        <f t="shared" si="2"/>
        <v>1</v>
      </c>
    </row>
    <row r="148" spans="1:7" s="75" customFormat="1" ht="14.1" customHeight="1" x14ac:dyDescent="0.2">
      <c r="A148" s="95" t="str">
        <f>Прил.4!A310</f>
        <v xml:space="preserve">Иные закупки товаров, работ и услуг для обеспечения государственных (муниципальных) нужд
</v>
      </c>
      <c r="B148" s="70" t="str">
        <f>Прил.4!E310</f>
        <v>0610016120</v>
      </c>
      <c r="C148" s="70" t="str">
        <f>Прил.4!F310</f>
        <v>240</v>
      </c>
      <c r="D148" s="68">
        <f>Прил.4!N310</f>
        <v>5036037.05</v>
      </c>
      <c r="E148" s="68">
        <f>Прил.4!O310</f>
        <v>1810997.05</v>
      </c>
      <c r="F148" s="68">
        <f>Прил.4!P310</f>
        <v>1810997.05</v>
      </c>
      <c r="G148" s="172">
        <f t="shared" ref="G148:G211" si="4">IF(SUM(D148:F148)&gt;0,1," ")</f>
        <v>1</v>
      </c>
    </row>
    <row r="149" spans="1:7" ht="38.25" hidden="1" x14ac:dyDescent="0.2">
      <c r="A149" s="64" t="str">
        <f>Прил.4!A311</f>
        <v>Приобретение, доставка и установка газонного ограждения и других материалов на благоустройство мест общего пользования (Стела воинам погибшим в ВОВ 1941 -1945гг., расположенная в с. Хатанга, ул. Аэропортовская, 9 )</v>
      </c>
      <c r="B149" s="69" t="str">
        <f>Прил.4!E311</f>
        <v>0610016130</v>
      </c>
      <c r="C149" s="69"/>
      <c r="D149" s="67">
        <f>Прил.4!N311</f>
        <v>0</v>
      </c>
      <c r="E149" s="67">
        <f>Прил.4!O311</f>
        <v>0</v>
      </c>
      <c r="F149" s="67">
        <f>Прил.4!P311</f>
        <v>0</v>
      </c>
      <c r="G149" s="172" t="str">
        <f t="shared" si="4"/>
        <v xml:space="preserve"> </v>
      </c>
    </row>
    <row r="150" spans="1:7" hidden="1" x14ac:dyDescent="0.2">
      <c r="A150" s="64" t="str">
        <f>Прил.4!A312</f>
        <v>Закупка товаров, работ и услуг для обеспечения государственных (муниципальных) нужд</v>
      </c>
      <c r="B150" s="69" t="str">
        <f>Прил.4!E312</f>
        <v>0610016130</v>
      </c>
      <c r="C150" s="69" t="str">
        <f>Прил.4!F312</f>
        <v>200</v>
      </c>
      <c r="D150" s="67">
        <f>Прил.4!N312</f>
        <v>0</v>
      </c>
      <c r="E150" s="67">
        <f>Прил.4!O312</f>
        <v>0</v>
      </c>
      <c r="F150" s="67">
        <f>Прил.4!P312</f>
        <v>0</v>
      </c>
      <c r="G150" s="172" t="str">
        <f t="shared" si="4"/>
        <v xml:space="preserve"> </v>
      </c>
    </row>
    <row r="151" spans="1:7" s="75" customFormat="1" ht="14.1" hidden="1" customHeight="1" x14ac:dyDescent="0.2">
      <c r="A151" s="95" t="str">
        <f>Прил.4!A313</f>
        <v xml:space="preserve">Иные закупки товаров, работ и услуг для обеспечения государственных (муниципальных) нужд
</v>
      </c>
      <c r="B151" s="70" t="str">
        <f>Прил.4!E313</f>
        <v>0610016130</v>
      </c>
      <c r="C151" s="70" t="str">
        <f>Прил.4!F313</f>
        <v>240</v>
      </c>
      <c r="D151" s="68">
        <f>Прил.4!N313</f>
        <v>0</v>
      </c>
      <c r="E151" s="68">
        <f>Прил.4!O313</f>
        <v>0</v>
      </c>
      <c r="F151" s="68">
        <f>Прил.4!P313</f>
        <v>0</v>
      </c>
      <c r="G151" s="172" t="str">
        <f t="shared" si="4"/>
        <v xml:space="preserve"> </v>
      </c>
    </row>
    <row r="152" spans="1:7" ht="15" hidden="1" customHeight="1" x14ac:dyDescent="0.2">
      <c r="A152" s="64" t="str">
        <f>Прил.4!A314</f>
        <v>Расходы на ремонт центрального сквера "Северный островок"</v>
      </c>
      <c r="B152" s="69" t="str">
        <f>Прил.4!E314</f>
        <v>0610016140</v>
      </c>
      <c r="C152" s="69"/>
      <c r="D152" s="67">
        <f>Прил.4!N314</f>
        <v>0</v>
      </c>
      <c r="E152" s="67">
        <f>Прил.4!O314</f>
        <v>0</v>
      </c>
      <c r="F152" s="67">
        <f>Прил.4!P314</f>
        <v>0</v>
      </c>
      <c r="G152" s="172" t="str">
        <f t="shared" si="4"/>
        <v xml:space="preserve"> </v>
      </c>
    </row>
    <row r="153" spans="1:7" hidden="1" x14ac:dyDescent="0.2">
      <c r="A153" s="64" t="str">
        <f>Прил.4!A315</f>
        <v>Закупка товаров, работ и услуг для обеспечения государственных (муниципальных) нужд</v>
      </c>
      <c r="B153" s="69" t="str">
        <f>Прил.4!E315</f>
        <v>0610016140</v>
      </c>
      <c r="C153" s="69" t="str">
        <f>Прил.4!F315</f>
        <v>200</v>
      </c>
      <c r="D153" s="67">
        <f>Прил.4!N315</f>
        <v>0</v>
      </c>
      <c r="E153" s="67">
        <f>Прил.4!O315</f>
        <v>0</v>
      </c>
      <c r="F153" s="67">
        <f>Прил.4!P315</f>
        <v>0</v>
      </c>
      <c r="G153" s="172" t="str">
        <f t="shared" si="4"/>
        <v xml:space="preserve"> </v>
      </c>
    </row>
    <row r="154" spans="1:7" s="75" customFormat="1" ht="14.25" hidden="1" customHeight="1" x14ac:dyDescent="0.2">
      <c r="A154" s="95" t="str">
        <f>Прил.4!A316</f>
        <v xml:space="preserve">Иные закупки товаров, работ и услуг для обеспечения государственных (муниципальных) нужд
</v>
      </c>
      <c r="B154" s="70" t="str">
        <f>Прил.4!E316</f>
        <v>0610016140</v>
      </c>
      <c r="C154" s="70" t="str">
        <f>Прил.4!F316</f>
        <v>240</v>
      </c>
      <c r="D154" s="68">
        <f>Прил.4!N316</f>
        <v>0</v>
      </c>
      <c r="E154" s="68">
        <f>Прил.4!O316</f>
        <v>0</v>
      </c>
      <c r="F154" s="68">
        <f>Прил.4!P316</f>
        <v>0</v>
      </c>
      <c r="G154" s="172" t="str">
        <f t="shared" si="4"/>
        <v xml:space="preserve"> </v>
      </c>
    </row>
    <row r="155" spans="1:7" ht="53.25" hidden="1" customHeight="1" x14ac:dyDescent="0.2">
      <c r="A155" s="64" t="str">
        <f>Прил.4!A317</f>
        <v>Расходы за содействие развитию налогового потенциала в рамках подпрограммы «Содействие развитию налогового потенциала муниципальных образований» государственной программы Красноярского края «Содействие развитию местного самоуправления» (за счет средств краевого бюджета)</v>
      </c>
      <c r="B155" s="69" t="str">
        <f>Прил.4!E317</f>
        <v>0610077450</v>
      </c>
      <c r="C155" s="69"/>
      <c r="D155" s="67">
        <f>Прил.4!N317+Прил.4!N50</f>
        <v>0</v>
      </c>
      <c r="E155" s="67">
        <f>Прил.4!O317</f>
        <v>0</v>
      </c>
      <c r="F155" s="67">
        <f>Прил.4!P317</f>
        <v>0</v>
      </c>
      <c r="G155" s="172" t="str">
        <f t="shared" si="4"/>
        <v xml:space="preserve"> </v>
      </c>
    </row>
    <row r="156" spans="1:7" hidden="1" x14ac:dyDescent="0.2">
      <c r="A156" s="64" t="str">
        <f>Прил.4!A318</f>
        <v>Закупка товаров, работ и услуг для государственных (муниципальных) нужд</v>
      </c>
      <c r="B156" s="69" t="str">
        <f>Прил.4!E318</f>
        <v>0610077450</v>
      </c>
      <c r="C156" s="69" t="str">
        <f>Прил.4!F318</f>
        <v>200</v>
      </c>
      <c r="D156" s="67">
        <f>Прил.4!N318+Прил.4!N51</f>
        <v>0</v>
      </c>
      <c r="E156" s="67">
        <f>Прил.4!O318</f>
        <v>0</v>
      </c>
      <c r="F156" s="67">
        <f>Прил.4!P318</f>
        <v>0</v>
      </c>
      <c r="G156" s="172" t="str">
        <f t="shared" si="4"/>
        <v xml:space="preserve"> </v>
      </c>
    </row>
    <row r="157" spans="1:7" s="75" customFormat="1" ht="14.25" hidden="1" customHeight="1" x14ac:dyDescent="0.2">
      <c r="A157" s="95" t="str">
        <f>Прил.4!A319</f>
        <v>Иные закупки товаров, работ и услуг для обеспечения государственных (муниципальных) нужд</v>
      </c>
      <c r="B157" s="70" t="str">
        <f>Прил.4!E319</f>
        <v>0610077450</v>
      </c>
      <c r="C157" s="70" t="str">
        <f>Прил.4!F319</f>
        <v>240</v>
      </c>
      <c r="D157" s="68">
        <f>Прил.4!N319+Прил.4!N52</f>
        <v>0</v>
      </c>
      <c r="E157" s="68">
        <f>Прил.4!O319</f>
        <v>0</v>
      </c>
      <c r="F157" s="68">
        <f>Прил.4!P319</f>
        <v>0</v>
      </c>
      <c r="G157" s="172" t="str">
        <f t="shared" si="4"/>
        <v xml:space="preserve"> </v>
      </c>
    </row>
    <row r="158" spans="1:7" x14ac:dyDescent="0.2">
      <c r="A158" s="64" t="str">
        <f>Прил.4!A164</f>
        <v>Подпрограмма "Улично-дорожная сеть села Хатанга"</v>
      </c>
      <c r="B158" s="69" t="str">
        <f>Прил.4!E164</f>
        <v>0620000000</v>
      </c>
      <c r="C158" s="148"/>
      <c r="D158" s="67">
        <f>D159+D162+D165+D174+D177+D180+D183+D168+D171</f>
        <v>6141587.6900000004</v>
      </c>
      <c r="E158" s="67">
        <f>E159+E162+E165+E174+E177+E180+E183+E168+E171</f>
        <v>3088980</v>
      </c>
      <c r="F158" s="67">
        <f>F159+F162+F165+F174+F177+F180+F183+F168+F171</f>
        <v>3101180</v>
      </c>
      <c r="G158" s="172">
        <f t="shared" si="4"/>
        <v>1</v>
      </c>
    </row>
    <row r="159" spans="1:7" x14ac:dyDescent="0.2">
      <c r="A159" s="64" t="str">
        <f>Прил.4!A165</f>
        <v>Ремонт и содержание автомобильных дорог общего пользования местного значения</v>
      </c>
      <c r="B159" s="69" t="str">
        <f>Прил.4!E165</f>
        <v>0620016210</v>
      </c>
      <c r="C159" s="148"/>
      <c r="D159" s="67">
        <f>Прил.4!N165</f>
        <v>6139980</v>
      </c>
      <c r="E159" s="67">
        <f>Прил.4!O165</f>
        <v>3088980</v>
      </c>
      <c r="F159" s="67">
        <f>Прил.4!P165</f>
        <v>3101180</v>
      </c>
      <c r="G159" s="172">
        <f t="shared" si="4"/>
        <v>1</v>
      </c>
    </row>
    <row r="160" spans="1:7" x14ac:dyDescent="0.2">
      <c r="A160" s="64" t="str">
        <f>Прил.4!A166</f>
        <v>Закупка товаров, работ и услуг для обеспечения государственных (муниципальных) нужд</v>
      </c>
      <c r="B160" s="69" t="str">
        <f>Прил.4!E166</f>
        <v>0620016210</v>
      </c>
      <c r="C160" s="69" t="str">
        <f>Прил.4!F166</f>
        <v>200</v>
      </c>
      <c r="D160" s="67">
        <f>Прил.4!N166</f>
        <v>6139980</v>
      </c>
      <c r="E160" s="67">
        <f>Прил.4!O166</f>
        <v>3088980</v>
      </c>
      <c r="F160" s="67">
        <f>Прил.4!P166</f>
        <v>3101180</v>
      </c>
      <c r="G160" s="172">
        <f t="shared" si="4"/>
        <v>1</v>
      </c>
    </row>
    <row r="161" spans="1:7" s="75" customFormat="1" ht="14.1" customHeight="1" x14ac:dyDescent="0.2">
      <c r="A161" s="95" t="str">
        <f>Прил.4!A167</f>
        <v xml:space="preserve">Иные закупки товаров, работ и услуг для обеспечения государственных (муниципальных) нужд
</v>
      </c>
      <c r="B161" s="70" t="str">
        <f>Прил.4!E167</f>
        <v>0620016210</v>
      </c>
      <c r="C161" s="70" t="str">
        <f>Прил.4!F167</f>
        <v>240</v>
      </c>
      <c r="D161" s="68">
        <f>Прил.4!N167</f>
        <v>6139980</v>
      </c>
      <c r="E161" s="68">
        <f>Прил.4!O167</f>
        <v>3088980</v>
      </c>
      <c r="F161" s="68">
        <f>Прил.4!P167</f>
        <v>3101180</v>
      </c>
      <c r="G161" s="172">
        <f t="shared" si="4"/>
        <v>1</v>
      </c>
    </row>
    <row r="162" spans="1:7" ht="25.5" hidden="1" x14ac:dyDescent="0.2">
      <c r="A162" s="64" t="str">
        <f>Прил.4!A168</f>
        <v>Проведение технической инвентаризации и выполнение кадастровых работ в отношении автомобильных дорог местного значения в поселках сельского поселения Хатанга</v>
      </c>
      <c r="B162" s="69" t="str">
        <f>Прил.4!E168</f>
        <v>0620016220</v>
      </c>
      <c r="C162" s="69"/>
      <c r="D162" s="67">
        <f>Прил.4!N605</f>
        <v>0</v>
      </c>
      <c r="E162" s="67">
        <f>Прил.4!O605</f>
        <v>0</v>
      </c>
      <c r="F162" s="67">
        <f>Прил.4!P605</f>
        <v>0</v>
      </c>
      <c r="G162" s="172" t="str">
        <f t="shared" si="4"/>
        <v xml:space="preserve"> </v>
      </c>
    </row>
    <row r="163" spans="1:7" hidden="1" x14ac:dyDescent="0.2">
      <c r="A163" s="64" t="str">
        <f>Прил.4!A169</f>
        <v>Закупка товаров, работ и услуг для обеспечения государственных (муниципальных) нужд</v>
      </c>
      <c r="B163" s="69" t="str">
        <f>Прил.4!E169</f>
        <v>0620016220</v>
      </c>
      <c r="C163" s="69" t="str">
        <f>Прил.4!F169</f>
        <v>200</v>
      </c>
      <c r="D163" s="67">
        <f>Прил.4!N606</f>
        <v>0</v>
      </c>
      <c r="E163" s="67">
        <f>Прил.4!O606</f>
        <v>0</v>
      </c>
      <c r="F163" s="67">
        <f>Прил.4!P606</f>
        <v>0</v>
      </c>
      <c r="G163" s="172" t="str">
        <f t="shared" si="4"/>
        <v xml:space="preserve"> </v>
      </c>
    </row>
    <row r="164" spans="1:7" s="75" customFormat="1" ht="25.5" hidden="1" x14ac:dyDescent="0.2">
      <c r="A164" s="95" t="str">
        <f>Прил.4!A170</f>
        <v xml:space="preserve">Иные закупки товаров, работ и услуг для обеспечения государственных (муниципальных) нужд
</v>
      </c>
      <c r="B164" s="70" t="str">
        <f>Прил.4!E170</f>
        <v>0620016220</v>
      </c>
      <c r="C164" s="70" t="str">
        <f>Прил.4!F170</f>
        <v>240</v>
      </c>
      <c r="D164" s="68">
        <f>Прил.4!N607</f>
        <v>0</v>
      </c>
      <c r="E164" s="68">
        <f>Прил.4!O607</f>
        <v>0</v>
      </c>
      <c r="F164" s="68">
        <f>Прил.4!P607</f>
        <v>0</v>
      </c>
      <c r="G164" s="172" t="str">
        <f t="shared" si="4"/>
        <v xml:space="preserve"> </v>
      </c>
    </row>
    <row r="165" spans="1:7" hidden="1" x14ac:dyDescent="0.2">
      <c r="A165" s="64" t="str">
        <f>Прил.4!A171</f>
        <v>Расходы на содержание улично-дорожной сети местного значения</v>
      </c>
      <c r="B165" s="69" t="str">
        <f>Прил.4!E171</f>
        <v>0620016230</v>
      </c>
      <c r="C165" s="69"/>
      <c r="D165" s="67">
        <f>Прил.4!N171</f>
        <v>0</v>
      </c>
      <c r="E165" s="67">
        <f>Прил.4!O171</f>
        <v>0</v>
      </c>
      <c r="F165" s="67">
        <f>Прил.4!P171</f>
        <v>0</v>
      </c>
      <c r="G165" s="172" t="str">
        <f t="shared" si="4"/>
        <v xml:space="preserve"> </v>
      </c>
    </row>
    <row r="166" spans="1:7" hidden="1" x14ac:dyDescent="0.2">
      <c r="A166" s="64" t="str">
        <f>Прил.4!A172</f>
        <v>Закупка товаров, работ и услуг для обеспечения государственных (муниципальных) нужд</v>
      </c>
      <c r="B166" s="69" t="str">
        <f>Прил.4!E172</f>
        <v>0620016230</v>
      </c>
      <c r="C166" s="69" t="str">
        <f>Прил.4!F172</f>
        <v>200</v>
      </c>
      <c r="D166" s="67">
        <f>Прил.4!N172</f>
        <v>0</v>
      </c>
      <c r="E166" s="67">
        <f>Прил.4!O172</f>
        <v>0</v>
      </c>
      <c r="F166" s="67">
        <f>Прил.4!P172</f>
        <v>0</v>
      </c>
      <c r="G166" s="172" t="str">
        <f t="shared" si="4"/>
        <v xml:space="preserve"> </v>
      </c>
    </row>
    <row r="167" spans="1:7" s="75" customFormat="1" ht="15" hidden="1" customHeight="1" x14ac:dyDescent="0.2">
      <c r="A167" s="95" t="str">
        <f>Прил.4!A173</f>
        <v xml:space="preserve">Иные закупки товаров, работ и услуг для обеспечения государственных (муниципальных) нужд
</v>
      </c>
      <c r="B167" s="70" t="str">
        <f>Прил.4!E173</f>
        <v>0620016230</v>
      </c>
      <c r="C167" s="70" t="str">
        <f>Прил.4!F173</f>
        <v>240</v>
      </c>
      <c r="D167" s="68">
        <f>Прил.4!N173</f>
        <v>0</v>
      </c>
      <c r="E167" s="68">
        <f>Прил.4!O173</f>
        <v>0</v>
      </c>
      <c r="F167" s="68">
        <f>Прил.4!P173</f>
        <v>0</v>
      </c>
      <c r="G167" s="172" t="str">
        <f t="shared" si="4"/>
        <v xml:space="preserve"> </v>
      </c>
    </row>
    <row r="168" spans="1:7" ht="78" hidden="1" customHeight="1" x14ac:dyDescent="0.2">
      <c r="A168" s="64" t="str">
        <f>Прил.4!A174</f>
        <v>Расходы на реализацию мероприятий, направленных на повышение безопасности дорожного движения, за счет средств дорожного фонда Красноярского края в рамках подпрограммы «Региональные проекты в области дорожного хозяйства и повышения безопасности дорожного движения, реализуемые в рамках национальных проектов» государственной программы Красноярского края «Развитие транспортной системы» (за счет средств краевого бюджета)</v>
      </c>
      <c r="B168" s="69" t="str">
        <f>Прил.4!E174</f>
        <v>062R310601</v>
      </c>
      <c r="C168" s="69"/>
      <c r="D168" s="67">
        <f>Прил.4!N174</f>
        <v>0</v>
      </c>
      <c r="E168" s="67">
        <f>Прил.4!O174</f>
        <v>0</v>
      </c>
      <c r="F168" s="67">
        <f>Прил.4!P174</f>
        <v>0</v>
      </c>
      <c r="G168" s="172" t="str">
        <f t="shared" si="4"/>
        <v xml:space="preserve"> </v>
      </c>
    </row>
    <row r="169" spans="1:7" hidden="1" x14ac:dyDescent="0.2">
      <c r="A169" s="64" t="str">
        <f>Прил.4!A175</f>
        <v>Закупка товаров, работ и услуг для обеспечения государственных (муниципальных) нужд</v>
      </c>
      <c r="B169" s="69" t="str">
        <f>Прил.4!E175</f>
        <v>062R310601</v>
      </c>
      <c r="C169" s="69" t="str">
        <f>Прил.4!F175</f>
        <v>200</v>
      </c>
      <c r="D169" s="67">
        <f>Прил.4!N175</f>
        <v>0</v>
      </c>
      <c r="E169" s="67">
        <f>Прил.4!O175</f>
        <v>0</v>
      </c>
      <c r="F169" s="67">
        <f>Прил.4!P175</f>
        <v>0</v>
      </c>
      <c r="G169" s="172" t="str">
        <f t="shared" si="4"/>
        <v xml:space="preserve"> </v>
      </c>
    </row>
    <row r="170" spans="1:7" s="75" customFormat="1" ht="15" hidden="1" customHeight="1" x14ac:dyDescent="0.2">
      <c r="A170" s="95" t="str">
        <f>Прил.4!A176</f>
        <v xml:space="preserve">Иные закупки товаров, работ и услуг для обеспечения государственных (муниципальных) нужд
</v>
      </c>
      <c r="B170" s="70" t="str">
        <f>Прил.4!E176</f>
        <v>062R310601</v>
      </c>
      <c r="C170" s="70" t="str">
        <f>Прил.4!F176</f>
        <v>240</v>
      </c>
      <c r="D170" s="68">
        <f>Прил.4!N176</f>
        <v>0</v>
      </c>
      <c r="E170" s="68">
        <f>Прил.4!O176</f>
        <v>0</v>
      </c>
      <c r="F170" s="68">
        <f>Прил.4!P176</f>
        <v>0</v>
      </c>
      <c r="G170" s="172" t="str">
        <f t="shared" si="4"/>
        <v xml:space="preserve"> </v>
      </c>
    </row>
    <row r="171" spans="1:7" ht="79.5" hidden="1" customHeight="1" x14ac:dyDescent="0.2">
      <c r="A171" s="64" t="str">
        <f>Прил.4!A177</f>
        <v>Расходы на реализацию мероприятий, направленных на повышение безопасности дорожного движения, за счет средств дорожного фонда Красноярского края в рамках подпрограммы «Региональные проекты в области дорожного хозяйства и повышения безопасности дорожного движения, реализуемые в рамках национальных проектов» государственной программы Красноярского края «Развитие транспортной системы» (софинансирование за счет местного бюджета)</v>
      </c>
      <c r="B171" s="69" t="str">
        <f>Прил.4!E177</f>
        <v>062R310601</v>
      </c>
      <c r="C171" s="69"/>
      <c r="D171" s="67">
        <f>Прил.4!N177</f>
        <v>0</v>
      </c>
      <c r="E171" s="67">
        <f>Прил.4!O177</f>
        <v>0</v>
      </c>
      <c r="F171" s="67">
        <f>Прил.4!P177</f>
        <v>0</v>
      </c>
      <c r="G171" s="172" t="str">
        <f t="shared" si="4"/>
        <v xml:space="preserve"> </v>
      </c>
    </row>
    <row r="172" spans="1:7" hidden="1" x14ac:dyDescent="0.2">
      <c r="A172" s="64" t="str">
        <f>Прил.4!A178</f>
        <v>Закупка товаров, работ и услуг для обеспечения государственных (муниципальных) нужд</v>
      </c>
      <c r="B172" s="69" t="str">
        <f>Прил.4!E178</f>
        <v>062R310601</v>
      </c>
      <c r="C172" s="69" t="str">
        <f>Прил.4!F178</f>
        <v>200</v>
      </c>
      <c r="D172" s="67">
        <f>Прил.4!N178</f>
        <v>0</v>
      </c>
      <c r="E172" s="67">
        <f>Прил.4!O178</f>
        <v>0</v>
      </c>
      <c r="F172" s="67">
        <f>Прил.4!P178</f>
        <v>0</v>
      </c>
      <c r="G172" s="172" t="str">
        <f t="shared" si="4"/>
        <v xml:space="preserve"> </v>
      </c>
    </row>
    <row r="173" spans="1:7" s="75" customFormat="1" ht="14.25" hidden="1" customHeight="1" x14ac:dyDescent="0.2">
      <c r="A173" s="95" t="str">
        <f>Прил.4!A179</f>
        <v xml:space="preserve">Иные закупки товаров, работ и услуг для обеспечения государственных (муниципальных) нужд
</v>
      </c>
      <c r="B173" s="70" t="str">
        <f>Прил.4!E179</f>
        <v>062R310601</v>
      </c>
      <c r="C173" s="70" t="str">
        <f>Прил.4!F179</f>
        <v>240</v>
      </c>
      <c r="D173" s="68">
        <f>Прил.4!N179</f>
        <v>0</v>
      </c>
      <c r="E173" s="68">
        <f>Прил.4!O179</f>
        <v>0</v>
      </c>
      <c r="F173" s="68">
        <f>Прил.4!P179</f>
        <v>0</v>
      </c>
      <c r="G173" s="172" t="str">
        <f t="shared" si="4"/>
        <v xml:space="preserve"> </v>
      </c>
    </row>
    <row r="174" spans="1:7" hidden="1" x14ac:dyDescent="0.2">
      <c r="A174" s="64" t="str">
        <f>Прил.4!A180</f>
        <v xml:space="preserve">Содержание автомобильных дорог общего пользования местного значения </v>
      </c>
      <c r="B174" s="69" t="str">
        <f>Прил.4!E180</f>
        <v>06200S5080</v>
      </c>
      <c r="C174" s="69"/>
      <c r="D174" s="67">
        <f>Прил.4!N180</f>
        <v>0</v>
      </c>
      <c r="E174" s="67">
        <f>Прил.4!O180</f>
        <v>0</v>
      </c>
      <c r="F174" s="67">
        <f>Прил.4!P180</f>
        <v>0</v>
      </c>
      <c r="G174" s="172" t="str">
        <f t="shared" si="4"/>
        <v xml:space="preserve"> </v>
      </c>
    </row>
    <row r="175" spans="1:7" hidden="1" x14ac:dyDescent="0.2">
      <c r="A175" s="64" t="str">
        <f>Прил.4!A181</f>
        <v>Закупка товаров, работ и услуг для обеспечения государственных (муниципальных) нужд</v>
      </c>
      <c r="B175" s="69" t="str">
        <f>Прил.4!E181</f>
        <v>06200S5080</v>
      </c>
      <c r="C175" s="69" t="str">
        <f>Прил.4!F181</f>
        <v>200</v>
      </c>
      <c r="D175" s="67">
        <f>Прил.4!N181</f>
        <v>0</v>
      </c>
      <c r="E175" s="67">
        <f>Прил.4!O181</f>
        <v>0</v>
      </c>
      <c r="F175" s="67">
        <f>Прил.4!P181</f>
        <v>0</v>
      </c>
      <c r="G175" s="172" t="str">
        <f t="shared" si="4"/>
        <v xml:space="preserve"> </v>
      </c>
    </row>
    <row r="176" spans="1:7" s="75" customFormat="1" ht="15" hidden="1" customHeight="1" x14ac:dyDescent="0.2">
      <c r="A176" s="95" t="str">
        <f>Прил.4!A182</f>
        <v xml:space="preserve">Иные закупки товаров, работ и услуг для обеспечения государственных (муниципальных) нужд
</v>
      </c>
      <c r="B176" s="70" t="str">
        <f>Прил.4!E182</f>
        <v>06200S5080</v>
      </c>
      <c r="C176" s="70" t="str">
        <f>Прил.4!F182</f>
        <v>240</v>
      </c>
      <c r="D176" s="68">
        <f>Прил.4!N182</f>
        <v>0</v>
      </c>
      <c r="E176" s="68">
        <f>Прил.4!O182</f>
        <v>0</v>
      </c>
      <c r="F176" s="68">
        <f>Прил.4!P182</f>
        <v>0</v>
      </c>
      <c r="G176" s="172" t="str">
        <f t="shared" si="4"/>
        <v xml:space="preserve"> </v>
      </c>
    </row>
    <row r="177" spans="1:7" ht="51.75" hidden="1" customHeight="1" x14ac:dyDescent="0.2">
      <c r="A177" s="64" t="str">
        <f>Прил.4!A183</f>
        <v>Софинансирование расходов на содержание автомобильных дорог общего пользования местного значения за счет средств дорожного фонда Красноярского края в рамках подпрограммы " Дороги Красноярья" государственной программы Красноярского края "Развитие транспортной системы" за счет местного бюджета</v>
      </c>
      <c r="B177" s="69" t="str">
        <f>Прил.4!E183</f>
        <v>06200S5089</v>
      </c>
      <c r="C177" s="69"/>
      <c r="D177" s="67">
        <f>Прил.4!N183</f>
        <v>0</v>
      </c>
      <c r="E177" s="67">
        <f>Прил.4!O183</f>
        <v>0</v>
      </c>
      <c r="F177" s="67">
        <f>Прил.4!P183</f>
        <v>0</v>
      </c>
      <c r="G177" s="172" t="str">
        <f t="shared" si="4"/>
        <v xml:space="preserve"> </v>
      </c>
    </row>
    <row r="178" spans="1:7" hidden="1" x14ac:dyDescent="0.2">
      <c r="A178" s="64" t="str">
        <f>Прил.4!A184</f>
        <v>Закупка товаров, работ и услуг для обеспечения государственных (муниципальных) нужд</v>
      </c>
      <c r="B178" s="69" t="str">
        <f>Прил.4!E184</f>
        <v>06200S5089</v>
      </c>
      <c r="C178" s="69" t="str">
        <f>Прил.4!F184</f>
        <v>200</v>
      </c>
      <c r="D178" s="67">
        <f>Прил.4!N184</f>
        <v>0</v>
      </c>
      <c r="E178" s="67">
        <f>Прил.4!O184</f>
        <v>0</v>
      </c>
      <c r="F178" s="67">
        <f>Прил.4!P184</f>
        <v>0</v>
      </c>
      <c r="G178" s="172" t="str">
        <f t="shared" si="4"/>
        <v xml:space="preserve"> </v>
      </c>
    </row>
    <row r="179" spans="1:7" s="75" customFormat="1" ht="14.25" hidden="1" customHeight="1" x14ac:dyDescent="0.2">
      <c r="A179" s="95" t="str">
        <f>Прил.4!A185</f>
        <v xml:space="preserve">Иные закупки товаров, работ и услуг для обеспечения государственных (муниципальных) нужд
</v>
      </c>
      <c r="B179" s="70" t="str">
        <f>Прил.4!E185</f>
        <v>06200S5089</v>
      </c>
      <c r="C179" s="70" t="str">
        <f>Прил.4!F185</f>
        <v>240</v>
      </c>
      <c r="D179" s="68">
        <f>Прил.4!N185</f>
        <v>0</v>
      </c>
      <c r="E179" s="68">
        <f>Прил.4!O185</f>
        <v>0</v>
      </c>
      <c r="F179" s="68">
        <f>Прил.4!P185</f>
        <v>0</v>
      </c>
      <c r="G179" s="172" t="str">
        <f t="shared" si="4"/>
        <v xml:space="preserve"> </v>
      </c>
    </row>
    <row r="180" spans="1:7" ht="51" hidden="1" x14ac:dyDescent="0.2">
      <c r="A180" s="64" t="str">
        <f>Прил.4!A186</f>
        <v>Расходы на осуществление дорожной деятельности в целях решения задач социально-экономического развития территорий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v>
      </c>
      <c r="B180" s="69" t="str">
        <f>Прил.4!E186</f>
        <v>06200S3950</v>
      </c>
      <c r="C180" s="69"/>
      <c r="D180" s="67">
        <f>Прил.4!N186</f>
        <v>0</v>
      </c>
      <c r="E180" s="67">
        <f>Прил.4!O186</f>
        <v>0</v>
      </c>
      <c r="F180" s="67">
        <f>Прил.4!P186</f>
        <v>0</v>
      </c>
      <c r="G180" s="172" t="str">
        <f t="shared" si="4"/>
        <v xml:space="preserve"> </v>
      </c>
    </row>
    <row r="181" spans="1:7" hidden="1" x14ac:dyDescent="0.2">
      <c r="A181" s="64" t="str">
        <f>Прил.4!A187</f>
        <v>Закупка товаров, работ и услуг для обеспечения государственных (муниципальных) нужд</v>
      </c>
      <c r="B181" s="69" t="str">
        <f>Прил.4!E187</f>
        <v>06200S3950</v>
      </c>
      <c r="C181" s="69" t="str">
        <f>Прил.4!F187</f>
        <v>200</v>
      </c>
      <c r="D181" s="67">
        <f>Прил.4!N187</f>
        <v>0</v>
      </c>
      <c r="E181" s="67">
        <f>Прил.4!O187</f>
        <v>0</v>
      </c>
      <c r="F181" s="67">
        <f>Прил.4!P187</f>
        <v>0</v>
      </c>
      <c r="G181" s="172" t="str">
        <f t="shared" si="4"/>
        <v xml:space="preserve"> </v>
      </c>
    </row>
    <row r="182" spans="1:7" s="75" customFormat="1" ht="14.25" hidden="1" customHeight="1" x14ac:dyDescent="0.2">
      <c r="A182" s="95" t="str">
        <f>Прил.4!A188</f>
        <v xml:space="preserve">Иные закупки товаров, работ и услуг для обеспечения государственных (муниципальных) нужд
</v>
      </c>
      <c r="B182" s="70" t="str">
        <f>Прил.4!E188</f>
        <v>06200S3950</v>
      </c>
      <c r="C182" s="70" t="str">
        <f>Прил.4!F188</f>
        <v>240</v>
      </c>
      <c r="D182" s="68">
        <f>Прил.4!N188</f>
        <v>0</v>
      </c>
      <c r="E182" s="68">
        <f>Прил.4!O188</f>
        <v>0</v>
      </c>
      <c r="F182" s="68">
        <f>Прил.4!P188</f>
        <v>0</v>
      </c>
      <c r="G182" s="172" t="str">
        <f t="shared" si="4"/>
        <v xml:space="preserve"> </v>
      </c>
    </row>
    <row r="183" spans="1:7" ht="51" x14ac:dyDescent="0.2">
      <c r="A183" s="64" t="str">
        <f>Прил.4!A189</f>
        <v>Софинансирование расходов на осуществление дорожной деятельности в целях решения задач социально-экономического развития территорий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v>
      </c>
      <c r="B183" s="69" t="str">
        <f>Прил.4!E189</f>
        <v>06200S3959</v>
      </c>
      <c r="C183" s="69"/>
      <c r="D183" s="67">
        <f>Прил.4!N189</f>
        <v>1607.69</v>
      </c>
      <c r="E183" s="67">
        <f>Прил.4!O189</f>
        <v>0</v>
      </c>
      <c r="F183" s="67">
        <f>Прил.4!P189</f>
        <v>0</v>
      </c>
      <c r="G183" s="172">
        <f t="shared" si="4"/>
        <v>1</v>
      </c>
    </row>
    <row r="184" spans="1:7" x14ac:dyDescent="0.2">
      <c r="A184" s="64" t="str">
        <f>Прил.4!A190</f>
        <v>Закупка товаров, работ и услуг для обеспечения государственных (муниципальных) нужд</v>
      </c>
      <c r="B184" s="69" t="str">
        <f>Прил.4!E190</f>
        <v>06200S3959</v>
      </c>
      <c r="C184" s="69" t="str">
        <f>Прил.4!F190</f>
        <v>200</v>
      </c>
      <c r="D184" s="67">
        <f>Прил.4!N190</f>
        <v>1607.69</v>
      </c>
      <c r="E184" s="67">
        <f>Прил.4!O190</f>
        <v>0</v>
      </c>
      <c r="F184" s="67">
        <f>Прил.4!P190</f>
        <v>0</v>
      </c>
      <c r="G184" s="172">
        <f t="shared" si="4"/>
        <v>1</v>
      </c>
    </row>
    <row r="185" spans="1:7" s="75" customFormat="1" ht="13.5" customHeight="1" x14ac:dyDescent="0.2">
      <c r="A185" s="95" t="str">
        <f>Прил.4!A191</f>
        <v xml:space="preserve">Иные закупки товаров, работ и услуг для обеспечения государственных (муниципальных) нужд
</v>
      </c>
      <c r="B185" s="70" t="str">
        <f>Прил.4!E191</f>
        <v>06200S3959</v>
      </c>
      <c r="C185" s="70" t="str">
        <f>Прил.4!F191</f>
        <v>240</v>
      </c>
      <c r="D185" s="68">
        <f>Прил.4!N191</f>
        <v>1607.69</v>
      </c>
      <c r="E185" s="68">
        <f>Прил.4!O191</f>
        <v>0</v>
      </c>
      <c r="F185" s="68">
        <f>Прил.4!P191</f>
        <v>0</v>
      </c>
      <c r="G185" s="172">
        <f t="shared" si="4"/>
        <v>1</v>
      </c>
    </row>
    <row r="186" spans="1:7" hidden="1" x14ac:dyDescent="0.2">
      <c r="A186" s="64" t="str">
        <f>Прил.4!A136</f>
        <v>Подпрограмма "Охрана водных ресурсов"</v>
      </c>
      <c r="B186" s="69" t="str">
        <f>Прил.4!E136</f>
        <v>0630000000</v>
      </c>
      <c r="C186" s="148"/>
      <c r="D186" s="67">
        <f>D187+D193+D196+D190</f>
        <v>0</v>
      </c>
      <c r="E186" s="67">
        <f>E187+E193+E196+E190</f>
        <v>0</v>
      </c>
      <c r="F186" s="67">
        <f>F187+F193+F196+F190</f>
        <v>0</v>
      </c>
      <c r="G186" s="172" t="str">
        <f t="shared" si="4"/>
        <v xml:space="preserve"> </v>
      </c>
    </row>
    <row r="187" spans="1:7" hidden="1" x14ac:dyDescent="0.2">
      <c r="A187" s="64" t="str">
        <f>Прил.4!A137</f>
        <v>Разработка и согласование декларации безопасности гидротехнических сооружений</v>
      </c>
      <c r="B187" s="69" t="str">
        <f>Прил.4!E137</f>
        <v>0630016310</v>
      </c>
      <c r="C187" s="148"/>
      <c r="D187" s="67">
        <f>Прил.4!N137</f>
        <v>0</v>
      </c>
      <c r="E187" s="67">
        <f>Прил.4!O137</f>
        <v>0</v>
      </c>
      <c r="F187" s="67">
        <f>Прил.4!P137</f>
        <v>0</v>
      </c>
      <c r="G187" s="172" t="str">
        <f t="shared" si="4"/>
        <v xml:space="preserve"> </v>
      </c>
    </row>
    <row r="188" spans="1:7" hidden="1" x14ac:dyDescent="0.2">
      <c r="A188" s="64" t="str">
        <f>Прил.4!A138</f>
        <v>Закупка товаров, работ и услуг для обеспечения государственных (муниципальных) нужд</v>
      </c>
      <c r="B188" s="69" t="str">
        <f>Прил.4!E138</f>
        <v>0630016310</v>
      </c>
      <c r="C188" s="69" t="str">
        <f>Прил.4!F138</f>
        <v>200</v>
      </c>
      <c r="D188" s="67">
        <f>Прил.4!N138</f>
        <v>0</v>
      </c>
      <c r="E188" s="67">
        <f>Прил.4!O138</f>
        <v>0</v>
      </c>
      <c r="F188" s="67">
        <f>Прил.4!P138</f>
        <v>0</v>
      </c>
      <c r="G188" s="172" t="str">
        <f t="shared" si="4"/>
        <v xml:space="preserve"> </v>
      </c>
    </row>
    <row r="189" spans="1:7" s="75" customFormat="1" ht="25.5" hidden="1" x14ac:dyDescent="0.2">
      <c r="A189" s="95" t="str">
        <f>Прил.4!A139</f>
        <v xml:space="preserve">Иные закупки товаров, работ и услуг для обеспечения государственных (муниципальных) нужд
</v>
      </c>
      <c r="B189" s="70" t="str">
        <f>Прил.4!E139</f>
        <v>0630016310</v>
      </c>
      <c r="C189" s="70" t="str">
        <f>Прил.4!F139</f>
        <v>240</v>
      </c>
      <c r="D189" s="68">
        <f>Прил.4!N139</f>
        <v>0</v>
      </c>
      <c r="E189" s="68">
        <f>Прил.4!O139</f>
        <v>0</v>
      </c>
      <c r="F189" s="68">
        <f>Прил.4!P139</f>
        <v>0</v>
      </c>
      <c r="G189" s="172" t="str">
        <f t="shared" si="4"/>
        <v xml:space="preserve"> </v>
      </c>
    </row>
    <row r="190" spans="1:7" ht="25.5" hidden="1" x14ac:dyDescent="0.2">
      <c r="A190" s="64" t="str">
        <f>Прил.4!A140</f>
        <v xml:space="preserve">Актуализация схем водоснабжения, водоотведения и теплоснабжения  села Хатанга Таймырского Долгано-Ненецкого муниципального района Красноярского края на 2015-2025 годы </v>
      </c>
      <c r="B190" s="69" t="str">
        <f>Прил.4!E671</f>
        <v>0630016320</v>
      </c>
      <c r="C190" s="69"/>
      <c r="D190" s="78">
        <f>Прил.4!N140</f>
        <v>0</v>
      </c>
      <c r="E190" s="67">
        <f>Прил.4!O671</f>
        <v>0</v>
      </c>
      <c r="F190" s="67">
        <f>Прил.4!P671</f>
        <v>0</v>
      </c>
      <c r="G190" s="172" t="str">
        <f t="shared" si="4"/>
        <v xml:space="preserve"> </v>
      </c>
    </row>
    <row r="191" spans="1:7" hidden="1" x14ac:dyDescent="0.2">
      <c r="A191" s="64" t="str">
        <f>Прил.4!A141</f>
        <v>Закупка товаров, работ и услуг для обеспечения государственных (муниципальных) нужд</v>
      </c>
      <c r="B191" s="69" t="str">
        <f>Прил.4!E672</f>
        <v>0630016320</v>
      </c>
      <c r="C191" s="69" t="str">
        <f>Прил.4!F141</f>
        <v>200</v>
      </c>
      <c r="D191" s="78">
        <f>Прил.4!N141</f>
        <v>0</v>
      </c>
      <c r="E191" s="67">
        <f>Прил.4!O672</f>
        <v>0</v>
      </c>
      <c r="F191" s="67">
        <f>Прил.4!P672</f>
        <v>0</v>
      </c>
      <c r="G191" s="172" t="str">
        <f t="shared" si="4"/>
        <v xml:space="preserve"> </v>
      </c>
    </row>
    <row r="192" spans="1:7" s="75" customFormat="1" ht="25.5" hidden="1" x14ac:dyDescent="0.2">
      <c r="A192" s="95" t="str">
        <f>Прил.4!A142</f>
        <v xml:space="preserve">Иные закупки товаров, работ и услуг для обеспечения государственных (муниципальных) нужд
</v>
      </c>
      <c r="B192" s="70" t="str">
        <f>Прил.4!E673</f>
        <v>0630016320</v>
      </c>
      <c r="C192" s="70" t="str">
        <f>Прил.4!F142</f>
        <v>240</v>
      </c>
      <c r="D192" s="68">
        <f>Прил.4!N142</f>
        <v>0</v>
      </c>
      <c r="E192" s="68">
        <f>Прил.4!O673</f>
        <v>0</v>
      </c>
      <c r="F192" s="68">
        <f>Прил.4!P673</f>
        <v>0</v>
      </c>
      <c r="G192" s="274" t="str">
        <f t="shared" si="4"/>
        <v xml:space="preserve"> </v>
      </c>
    </row>
    <row r="193" spans="1:8" ht="51" hidden="1" x14ac:dyDescent="0.2">
      <c r="A193" s="132" t="str">
        <f>Прил.4!A665</f>
        <v>Расходы на мероприятия в области обеспечения капитального ремонта, реконструкции и строительства гидротехнических сооружений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 (за счет средств федерального и краевого бюджета)</v>
      </c>
      <c r="B193" s="69" t="str">
        <f>Прил.4!E665</f>
        <v>06300L016Б</v>
      </c>
      <c r="C193" s="148"/>
      <c r="D193" s="67">
        <f>Прил.4!N665</f>
        <v>0</v>
      </c>
      <c r="E193" s="67">
        <f>Прил.4!O665</f>
        <v>0</v>
      </c>
      <c r="F193" s="67">
        <f>Прил.4!P665</f>
        <v>0</v>
      </c>
      <c r="G193" s="172" t="str">
        <f t="shared" si="4"/>
        <v xml:space="preserve"> </v>
      </c>
    </row>
    <row r="194" spans="1:8" hidden="1" x14ac:dyDescent="0.2">
      <c r="A194" s="132" t="str">
        <f>Прил.4!A666</f>
        <v>Межбюджетные трансферты</v>
      </c>
      <c r="B194" s="69" t="str">
        <f>Прил.4!E666</f>
        <v>06300L016Б</v>
      </c>
      <c r="C194" s="69" t="str">
        <f>Прил.4!F666</f>
        <v>500</v>
      </c>
      <c r="D194" s="67">
        <f>Прил.4!N666</f>
        <v>0</v>
      </c>
      <c r="E194" s="67">
        <f>Прил.4!O666</f>
        <v>0</v>
      </c>
      <c r="F194" s="67">
        <f>Прил.4!P666</f>
        <v>0</v>
      </c>
      <c r="G194" s="172" t="str">
        <f t="shared" si="4"/>
        <v xml:space="preserve"> </v>
      </c>
    </row>
    <row r="195" spans="1:8" s="75" customFormat="1" hidden="1" x14ac:dyDescent="0.2">
      <c r="A195" s="149" t="str">
        <f>Прил.4!A667</f>
        <v>Иные межбюджетные трансферты</v>
      </c>
      <c r="B195" s="70" t="str">
        <f>Прил.4!E667</f>
        <v>06300L016Б</v>
      </c>
      <c r="C195" s="70" t="str">
        <f>Прил.4!F667</f>
        <v>540</v>
      </c>
      <c r="D195" s="68">
        <f>Прил.4!N667</f>
        <v>0</v>
      </c>
      <c r="E195" s="68">
        <f>Прил.4!O667</f>
        <v>0</v>
      </c>
      <c r="F195" s="68">
        <f>Прил.4!P667</f>
        <v>0</v>
      </c>
      <c r="G195" s="172" t="str">
        <f t="shared" si="4"/>
        <v xml:space="preserve"> </v>
      </c>
    </row>
    <row r="196" spans="1:8" ht="64.5" hidden="1" customHeight="1" x14ac:dyDescent="0.2">
      <c r="A196" s="132" t="str">
        <f>Прил.4!A668</f>
        <v>Расходы на мероприятия в области обеспечения капитального ремонта, реконструкции и строительства гидротехнических сооружений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 (софинансирование за счет местного бюджета)</v>
      </c>
      <c r="B196" s="69" t="str">
        <f>Прил.4!E668</f>
        <v>06300L016Б</v>
      </c>
      <c r="C196" s="69"/>
      <c r="D196" s="67">
        <f>Прил.4!N668</f>
        <v>0</v>
      </c>
      <c r="E196" s="67">
        <f>Прил.4!O668</f>
        <v>0</v>
      </c>
      <c r="F196" s="67">
        <f>Прил.4!P668</f>
        <v>0</v>
      </c>
      <c r="G196" s="172" t="str">
        <f t="shared" si="4"/>
        <v xml:space="preserve"> </v>
      </c>
    </row>
    <row r="197" spans="1:8" hidden="1" x14ac:dyDescent="0.2">
      <c r="A197" s="132" t="str">
        <f>Прил.4!A669</f>
        <v>Межбюджетные трансферты</v>
      </c>
      <c r="B197" s="69" t="str">
        <f>Прил.4!E669</f>
        <v>06300L016Б</v>
      </c>
      <c r="C197" s="69" t="str">
        <f>Прил.4!F669</f>
        <v>500</v>
      </c>
      <c r="D197" s="67">
        <f>Прил.4!N669</f>
        <v>0</v>
      </c>
      <c r="E197" s="67">
        <f>Прил.4!O669</f>
        <v>0</v>
      </c>
      <c r="F197" s="67">
        <f>Прил.4!P669</f>
        <v>0</v>
      </c>
      <c r="G197" s="172" t="str">
        <f t="shared" si="4"/>
        <v xml:space="preserve"> </v>
      </c>
    </row>
    <row r="198" spans="1:8" s="75" customFormat="1" hidden="1" x14ac:dyDescent="0.2">
      <c r="A198" s="149" t="str">
        <f>Прил.4!A670</f>
        <v>Иные межбюджетные трансферты</v>
      </c>
      <c r="B198" s="70" t="str">
        <f>Прил.4!E670</f>
        <v>06300L016Б</v>
      </c>
      <c r="C198" s="70" t="str">
        <f>Прил.4!F670</f>
        <v>540</v>
      </c>
      <c r="D198" s="68">
        <f>Прил.4!N670</f>
        <v>0</v>
      </c>
      <c r="E198" s="68">
        <f>Прил.4!O670</f>
        <v>0</v>
      </c>
      <c r="F198" s="68">
        <f>Прил.4!P670</f>
        <v>0</v>
      </c>
      <c r="G198" s="172" t="str">
        <f t="shared" si="4"/>
        <v xml:space="preserve"> </v>
      </c>
    </row>
    <row r="199" spans="1:8" s="188" customFormat="1" ht="28.5" customHeight="1" x14ac:dyDescent="0.2">
      <c r="A199" s="184" t="str">
        <f>Прил.4!A276</f>
        <v>Муниципальная программа "Реформирование и модернизация жилищно-коммунального хозяйства и повышение энергетической эффективности в сельском поселении Хатанга"</v>
      </c>
      <c r="B199" s="185" t="str">
        <f>Прил.4!E276</f>
        <v>0700000000</v>
      </c>
      <c r="C199" s="186"/>
      <c r="D199" s="187">
        <f>D200+D204+D244+D216+D208+D212</f>
        <v>23875120.129999999</v>
      </c>
      <c r="E199" s="187">
        <f>E200+E204+E244+E216+E208</f>
        <v>7492420.1299999999</v>
      </c>
      <c r="F199" s="187">
        <f>F200+F204+F244+F216+F208</f>
        <v>7492420.1299999999</v>
      </c>
      <c r="G199" s="172">
        <f t="shared" si="4"/>
        <v>1</v>
      </c>
      <c r="H199" s="198"/>
    </row>
    <row r="200" spans="1:8" s="80" customFormat="1" ht="28.5" customHeight="1" x14ac:dyDescent="0.2">
      <c r="A200" s="93" t="str">
        <f>Прил.4!A277</f>
        <v>Подпрограмма "Создание условий для обеспечения населения села Хатанга бытовыми услугами"</v>
      </c>
      <c r="B200" s="94" t="str">
        <f>Прил.4!E277</f>
        <v>0710000000</v>
      </c>
      <c r="C200" s="147"/>
      <c r="D200" s="66">
        <f>Прил.4!N277</f>
        <v>7492420.1299999999</v>
      </c>
      <c r="E200" s="66">
        <f>Прил.4!O277</f>
        <v>7492420.1299999999</v>
      </c>
      <c r="F200" s="66">
        <f>Прил.4!P277</f>
        <v>7492420.1299999999</v>
      </c>
      <c r="G200" s="172">
        <f>IF(SUM(D200:F200)&gt;0,1," ")</f>
        <v>1</v>
      </c>
    </row>
    <row r="201" spans="1:8" x14ac:dyDescent="0.2">
      <c r="A201" s="64" t="str">
        <f>Прил.4!A278</f>
        <v>Возмещение части затрат, связанных с предоставлением населению услуг бани</v>
      </c>
      <c r="B201" s="69" t="str">
        <f>Прил.4!E278</f>
        <v>0710017110</v>
      </c>
      <c r="C201" s="148"/>
      <c r="D201" s="67">
        <f>Прил.4!N278</f>
        <v>7492420.1299999999</v>
      </c>
      <c r="E201" s="67">
        <f>Прил.4!O278</f>
        <v>7492420.1299999999</v>
      </c>
      <c r="F201" s="67">
        <f>Прил.4!P278</f>
        <v>7492420.1299999999</v>
      </c>
      <c r="G201" s="172">
        <f t="shared" si="4"/>
        <v>1</v>
      </c>
    </row>
    <row r="202" spans="1:8" x14ac:dyDescent="0.2">
      <c r="A202" s="64" t="str">
        <f>Прил.4!A279</f>
        <v>Иные бюджетные ассигнования</v>
      </c>
      <c r="B202" s="69" t="str">
        <f>Прил.4!E279</f>
        <v>0710017110</v>
      </c>
      <c r="C202" s="69" t="str">
        <f>Прил.4!F279</f>
        <v>800</v>
      </c>
      <c r="D202" s="67">
        <f>Прил.4!N279</f>
        <v>7492420.1299999999</v>
      </c>
      <c r="E202" s="67">
        <f>Прил.4!O279</f>
        <v>7492420.1299999999</v>
      </c>
      <c r="F202" s="67">
        <f>Прил.4!P279</f>
        <v>7492420.1299999999</v>
      </c>
      <c r="G202" s="172">
        <f t="shared" si="4"/>
        <v>1</v>
      </c>
    </row>
    <row r="203" spans="1:8" s="75" customFormat="1" ht="25.5" x14ac:dyDescent="0.2">
      <c r="A203" s="95" t="str">
        <f>Прил.4!A280</f>
        <v>Субсидии юридическим лицам (кроме некоммерческих организаций), индивидуальным предпринимателям, физическим лицам - производителям товаров, работ, услуг</v>
      </c>
      <c r="B203" s="70" t="str">
        <f>Прил.4!E280</f>
        <v>0710017110</v>
      </c>
      <c r="C203" s="70" t="str">
        <f>Прил.4!F280</f>
        <v>810</v>
      </c>
      <c r="D203" s="68">
        <f>Прил.4!N280</f>
        <v>7492420.1299999999</v>
      </c>
      <c r="E203" s="68">
        <f>Прил.4!O280</f>
        <v>7492420.1299999999</v>
      </c>
      <c r="F203" s="68">
        <f>Прил.4!P280</f>
        <v>7492420.1299999999</v>
      </c>
      <c r="G203" s="172">
        <f t="shared" si="4"/>
        <v>1</v>
      </c>
    </row>
    <row r="204" spans="1:8" hidden="1" x14ac:dyDescent="0.2">
      <c r="A204" s="64" t="str">
        <f>Прил.4!A336</f>
        <v>Подпрограмма "Уличное освещение и улучшение условий проживания населения"</v>
      </c>
      <c r="B204" s="69" t="str">
        <f>Прил.4!E336</f>
        <v>0750000000</v>
      </c>
      <c r="C204" s="148"/>
      <c r="D204" s="67">
        <f>Прил.4!N336</f>
        <v>0</v>
      </c>
      <c r="E204" s="67">
        <f>Прил.4!O336</f>
        <v>0</v>
      </c>
      <c r="F204" s="67">
        <f>Прил.4!P336</f>
        <v>0</v>
      </c>
      <c r="G204" s="172" t="str">
        <f t="shared" si="4"/>
        <v xml:space="preserve"> </v>
      </c>
    </row>
    <row r="205" spans="1:8" hidden="1" x14ac:dyDescent="0.2">
      <c r="A205" s="64" t="str">
        <f>Прил.4!A337</f>
        <v>Приобретение и установка светодиодных осветительных приборов</v>
      </c>
      <c r="B205" s="69" t="str">
        <f>Прил.4!E337</f>
        <v>0750017510</v>
      </c>
      <c r="C205" s="148"/>
      <c r="D205" s="67">
        <f>Прил.4!N337</f>
        <v>0</v>
      </c>
      <c r="E205" s="67">
        <f>Прил.4!O337</f>
        <v>0</v>
      </c>
      <c r="F205" s="67">
        <f>Прил.4!P337</f>
        <v>0</v>
      </c>
      <c r="G205" s="172" t="str">
        <f t="shared" si="4"/>
        <v xml:space="preserve"> </v>
      </c>
    </row>
    <row r="206" spans="1:8" hidden="1" x14ac:dyDescent="0.2">
      <c r="A206" s="64" t="str">
        <f>Прил.4!A338</f>
        <v>Закупка товаров, работ и услуг для обеспечения государственных (муниципальных) нужд</v>
      </c>
      <c r="B206" s="69" t="str">
        <f>Прил.4!E338</f>
        <v>0750017510</v>
      </c>
      <c r="C206" s="69" t="str">
        <f>Прил.4!F338</f>
        <v>200</v>
      </c>
      <c r="D206" s="67">
        <f>Прил.4!N338</f>
        <v>0</v>
      </c>
      <c r="E206" s="67">
        <f>Прил.4!O338</f>
        <v>0</v>
      </c>
      <c r="F206" s="67">
        <f>Прил.4!P338</f>
        <v>0</v>
      </c>
      <c r="G206" s="172" t="str">
        <f t="shared" si="4"/>
        <v xml:space="preserve"> </v>
      </c>
    </row>
    <row r="207" spans="1:8" s="75" customFormat="1" ht="17.25" hidden="1" customHeight="1" x14ac:dyDescent="0.2">
      <c r="A207" s="95" t="str">
        <f>Прил.4!A339</f>
        <v xml:space="preserve">Иные закупки товаров, работ и услуг для обеспечения государственных (муниципальных) нужд
</v>
      </c>
      <c r="B207" s="70" t="str">
        <f>Прил.4!E339</f>
        <v>0750017510</v>
      </c>
      <c r="C207" s="70" t="str">
        <f>Прил.4!F339</f>
        <v>240</v>
      </c>
      <c r="D207" s="68">
        <f>Прил.4!N339</f>
        <v>0</v>
      </c>
      <c r="E207" s="68">
        <f>Прил.4!O339</f>
        <v>0</v>
      </c>
      <c r="F207" s="68">
        <f>Прил.4!P339</f>
        <v>0</v>
      </c>
      <c r="G207" s="172" t="str">
        <f t="shared" si="4"/>
        <v xml:space="preserve"> </v>
      </c>
    </row>
    <row r="208" spans="1:8" s="80" customFormat="1" ht="25.5" hidden="1" x14ac:dyDescent="0.2">
      <c r="A208" s="93" t="str">
        <f>Прил.4!A281</f>
        <v>Подпрограмма "Переход на отпуск горячей и холодной воды потребителям, проживающим в муниципальном жилом фонде, в соответствии с показаниями индивидуальных приборов учёта"</v>
      </c>
      <c r="B208" s="94" t="str">
        <f>Прил.4!E281</f>
        <v>0760000000</v>
      </c>
      <c r="C208" s="94"/>
      <c r="D208" s="66">
        <f>Прил.4!N281</f>
        <v>0</v>
      </c>
      <c r="E208" s="66">
        <f>Прил.4!O281</f>
        <v>0</v>
      </c>
      <c r="F208" s="66">
        <f>Прил.4!P281</f>
        <v>0</v>
      </c>
      <c r="G208" s="172" t="str">
        <f t="shared" si="4"/>
        <v xml:space="preserve"> </v>
      </c>
    </row>
    <row r="209" spans="1:7" ht="25.5" hidden="1" x14ac:dyDescent="0.2">
      <c r="A209" s="64" t="str">
        <f>Прил.4!A282</f>
        <v>Установка индивидуальных приборов учёта используемых коммунальных ресурсов в жилых помещениях, находящихся в собственности сельского поселения Хатанга</v>
      </c>
      <c r="B209" s="69" t="str">
        <f>Прил.4!E282</f>
        <v>0760017610</v>
      </c>
      <c r="C209" s="69"/>
      <c r="D209" s="67">
        <f>Прил.4!N282</f>
        <v>0</v>
      </c>
      <c r="E209" s="67">
        <f>Прил.4!O282</f>
        <v>0</v>
      </c>
      <c r="F209" s="67">
        <f>Прил.4!P282</f>
        <v>0</v>
      </c>
      <c r="G209" s="172" t="str">
        <f t="shared" si="4"/>
        <v xml:space="preserve"> </v>
      </c>
    </row>
    <row r="210" spans="1:7" ht="17.25" hidden="1" customHeight="1" x14ac:dyDescent="0.2">
      <c r="A210" s="64" t="str">
        <f>Прил.4!A283</f>
        <v>Иные бюджетные ассигнования</v>
      </c>
      <c r="B210" s="69" t="str">
        <f>Прил.4!E283</f>
        <v>0760017610</v>
      </c>
      <c r="C210" s="69" t="str">
        <f>Прил.4!F283</f>
        <v>200</v>
      </c>
      <c r="D210" s="67">
        <f>Прил.4!N283</f>
        <v>0</v>
      </c>
      <c r="E210" s="67">
        <f>Прил.4!O283</f>
        <v>0</v>
      </c>
      <c r="F210" s="67">
        <f>Прил.4!P283</f>
        <v>0</v>
      </c>
      <c r="G210" s="172" t="str">
        <f t="shared" si="4"/>
        <v xml:space="preserve"> </v>
      </c>
    </row>
    <row r="211" spans="1:7" s="75" customFormat="1" ht="17.25" hidden="1" customHeight="1" x14ac:dyDescent="0.2">
      <c r="A211" s="95" t="str">
        <f>Прил.4!A284</f>
        <v>Субсидии юридическим лицам (кроме некоммерческих организаций), индивидуальным предпринимателям, физическим лицам - производителям товаров, работ, услуг</v>
      </c>
      <c r="B211" s="69" t="str">
        <f>Прил.4!E284</f>
        <v>0760017610</v>
      </c>
      <c r="C211" s="69" t="str">
        <f>Прил.4!F284</f>
        <v>240</v>
      </c>
      <c r="D211" s="68">
        <f>Прил.4!N284</f>
        <v>0</v>
      </c>
      <c r="E211" s="68">
        <f>Прил.4!O284</f>
        <v>0</v>
      </c>
      <c r="F211" s="68">
        <f>Прил.4!P284</f>
        <v>0</v>
      </c>
      <c r="G211" s="172" t="str">
        <f t="shared" si="4"/>
        <v xml:space="preserve"> </v>
      </c>
    </row>
    <row r="212" spans="1:7" s="80" customFormat="1" hidden="1" x14ac:dyDescent="0.2">
      <c r="A212" s="93" t="str">
        <f>Прил.4!A285</f>
        <v>Подпрограмма "Разработка схем водоснабжения и водоотведения"</v>
      </c>
      <c r="B212" s="94" t="str">
        <f>Прил.4!E285</f>
        <v>0770000000</v>
      </c>
      <c r="C212" s="94"/>
      <c r="D212" s="66">
        <f>Прил.4!N285</f>
        <v>0</v>
      </c>
      <c r="E212" s="66">
        <f>Прил.4!O285</f>
        <v>0</v>
      </c>
      <c r="F212" s="66">
        <f>Прил.4!P285</f>
        <v>0</v>
      </c>
      <c r="G212" s="172" t="str">
        <f>IF(SUM(D212:F212)&gt;0,1," ")</f>
        <v xml:space="preserve"> </v>
      </c>
    </row>
    <row r="213" spans="1:7" ht="25.5" hidden="1" x14ac:dyDescent="0.2">
      <c r="A213" s="64" t="str">
        <f>Прил.4!A286</f>
        <v xml:space="preserve">Актуализация схем водоснабжения, водоотведения и теплоснабжения  села Хатанга Таймырского Долгано-Ненецкого муниципального района Красноярского края на 2015-2025 годы </v>
      </c>
      <c r="B213" s="69" t="str">
        <f>Прил.4!E286</f>
        <v>0770017710</v>
      </c>
      <c r="C213" s="69"/>
      <c r="D213" s="67">
        <f>Прил.4!N286</f>
        <v>0</v>
      </c>
      <c r="E213" s="67">
        <f>Прил.4!O286</f>
        <v>0</v>
      </c>
      <c r="F213" s="67">
        <f>Прил.4!P286</f>
        <v>0</v>
      </c>
      <c r="G213" s="172" t="str">
        <f>IF(SUM(D213:F213)&gt;0,1," ")</f>
        <v xml:space="preserve"> </v>
      </c>
    </row>
    <row r="214" spans="1:7" ht="17.25" hidden="1" customHeight="1" x14ac:dyDescent="0.2">
      <c r="A214" s="64" t="str">
        <f>Прил.4!A287</f>
        <v>Закупка товаров, работ и услуг для государственных (муниципальных) нужд</v>
      </c>
      <c r="B214" s="69" t="str">
        <f>Прил.4!E287</f>
        <v>0770017710</v>
      </c>
      <c r="C214" s="69" t="str">
        <f>Прил.4!F287</f>
        <v>200</v>
      </c>
      <c r="D214" s="67">
        <f>Прил.4!N287</f>
        <v>0</v>
      </c>
      <c r="E214" s="67">
        <f>Прил.4!O287</f>
        <v>0</v>
      </c>
      <c r="F214" s="67">
        <f>Прил.4!P287</f>
        <v>0</v>
      </c>
      <c r="G214" s="172" t="str">
        <f>IF(SUM(D214:F214)&gt;0,1," ")</f>
        <v xml:space="preserve"> </v>
      </c>
    </row>
    <row r="215" spans="1:7" s="75" customFormat="1" ht="17.25" hidden="1" customHeight="1" x14ac:dyDescent="0.2">
      <c r="A215" s="95" t="str">
        <f>Прил.4!A288</f>
        <v>Иные закупки товаров, работ и услуг для обеспечения государственных (муниципальных) нужд</v>
      </c>
      <c r="B215" s="70" t="str">
        <f>Прил.4!E288</f>
        <v>0770017710</v>
      </c>
      <c r="C215" s="70" t="str">
        <f>Прил.4!F288</f>
        <v>240</v>
      </c>
      <c r="D215" s="68">
        <f>Прил.4!N288</f>
        <v>0</v>
      </c>
      <c r="E215" s="68">
        <f>Прил.4!O288</f>
        <v>0</v>
      </c>
      <c r="F215" s="68">
        <f>Прил.4!P288</f>
        <v>0</v>
      </c>
      <c r="G215" s="172" t="str">
        <f>IF(SUM(D215:F215)&gt;0,1," ")</f>
        <v xml:space="preserve"> </v>
      </c>
    </row>
    <row r="216" spans="1:7" s="80" customFormat="1" x14ac:dyDescent="0.2">
      <c r="A216" s="93" t="str">
        <f>Прил.4!A231</f>
        <v>Подпрограмма "Переселение граждан из аварийного жилищного фонда в сельском поселении Хатанга"</v>
      </c>
      <c r="B216" s="94" t="str">
        <f>Прил.4!E231</f>
        <v>0780000000</v>
      </c>
      <c r="C216" s="94"/>
      <c r="D216" s="66">
        <f>Прил.4!N231+Прил.4!N388</f>
        <v>16382700</v>
      </c>
      <c r="E216" s="66">
        <f>Прил.4!O231</f>
        <v>0</v>
      </c>
      <c r="F216" s="66">
        <f>Прил.4!P231</f>
        <v>0</v>
      </c>
      <c r="G216" s="172">
        <f t="shared" ref="G216:G294" si="5">IF(SUM(D216:F216)&gt;0,1," ")</f>
        <v>1</v>
      </c>
    </row>
    <row r="217" spans="1:7" ht="68.25" customHeight="1" x14ac:dyDescent="0.2">
      <c r="A217" s="64" t="str">
        <f>Прил.4!A235</f>
        <v>Расходы на 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краевого бюджета)</v>
      </c>
      <c r="B217" s="69" t="str">
        <f>Прил.4!E235</f>
        <v>078F367483</v>
      </c>
      <c r="C217" s="69"/>
      <c r="D217" s="67">
        <f>Прил.4!N241</f>
        <v>16382700</v>
      </c>
      <c r="E217" s="67">
        <f>Прил.4!O235</f>
        <v>0</v>
      </c>
      <c r="F217" s="67">
        <f>Прил.4!P235</f>
        <v>0</v>
      </c>
      <c r="G217" s="172">
        <f t="shared" si="5"/>
        <v>1</v>
      </c>
    </row>
    <row r="218" spans="1:7" ht="15" customHeight="1" x14ac:dyDescent="0.2">
      <c r="A218" s="64" t="str">
        <f>Прил.4!A236</f>
        <v>Капитальные вложения в объекты государственной (муниципальной) собственности</v>
      </c>
      <c r="B218" s="69" t="str">
        <f>Прил.4!E236</f>
        <v>078F367483</v>
      </c>
      <c r="C218" s="69" t="str">
        <f>Прил.4!F236</f>
        <v>400</v>
      </c>
      <c r="D218" s="67">
        <f>Прил.4!N242</f>
        <v>16382700</v>
      </c>
      <c r="E218" s="67">
        <f>Прил.4!O236</f>
        <v>0</v>
      </c>
      <c r="F218" s="67">
        <f>Прил.4!P236</f>
        <v>0</v>
      </c>
      <c r="G218" s="172">
        <f t="shared" si="5"/>
        <v>1</v>
      </c>
    </row>
    <row r="219" spans="1:7" s="75" customFormat="1" ht="15" customHeight="1" x14ac:dyDescent="0.2">
      <c r="A219" s="95" t="str">
        <f>Прил.4!A237</f>
        <v>Бюджетные инвестиции</v>
      </c>
      <c r="B219" s="70" t="str">
        <f>Прил.4!E237</f>
        <v>078F367483</v>
      </c>
      <c r="C219" s="70" t="str">
        <f>Прил.4!F237</f>
        <v>410</v>
      </c>
      <c r="D219" s="68">
        <f>Прил.4!N243</f>
        <v>16382700</v>
      </c>
      <c r="E219" s="68">
        <f>Прил.4!O237</f>
        <v>0</v>
      </c>
      <c r="F219" s="68">
        <f>Прил.4!P237</f>
        <v>0</v>
      </c>
      <c r="G219" s="172">
        <f t="shared" si="5"/>
        <v>1</v>
      </c>
    </row>
    <row r="220" spans="1:7" s="75" customFormat="1" ht="74.25" hidden="1" customHeight="1" x14ac:dyDescent="0.2">
      <c r="A220" s="64" t="str">
        <f>Прил.4!A232</f>
        <v>Расходы на 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краевого бюджета)</v>
      </c>
      <c r="B220" s="285" t="str">
        <f>Прил.4!E232</f>
        <v>078F367483</v>
      </c>
      <c r="C220" s="64"/>
      <c r="D220" s="294">
        <f>Прил.4!N232</f>
        <v>0</v>
      </c>
      <c r="E220" s="295">
        <f>Прил.4!O232</f>
        <v>0</v>
      </c>
      <c r="F220" s="295">
        <f>Прил.4!P232</f>
        <v>0</v>
      </c>
      <c r="G220" s="172" t="str">
        <f t="shared" si="5"/>
        <v xml:space="preserve"> </v>
      </c>
    </row>
    <row r="221" spans="1:7" s="75" customFormat="1" ht="15" hidden="1" customHeight="1" x14ac:dyDescent="0.2">
      <c r="A221" s="64" t="str">
        <f>Прил.4!A233</f>
        <v>Капитальные вложения в объекты государственной (муниципальной) собственности</v>
      </c>
      <c r="B221" s="64" t="str">
        <f>Прил.4!E233</f>
        <v>078F367483</v>
      </c>
      <c r="C221" s="64" t="str">
        <f>Прил.4!F233</f>
        <v>300</v>
      </c>
      <c r="D221" s="294">
        <f>Прил.4!N233</f>
        <v>0</v>
      </c>
      <c r="E221" s="295">
        <f>Прил.4!O233</f>
        <v>0</v>
      </c>
      <c r="F221" s="295">
        <f>Прил.4!P233</f>
        <v>0</v>
      </c>
      <c r="G221" s="172" t="str">
        <f t="shared" si="5"/>
        <v xml:space="preserve"> </v>
      </c>
    </row>
    <row r="222" spans="1:7" s="75" customFormat="1" ht="15" hidden="1" customHeight="1" x14ac:dyDescent="0.2">
      <c r="A222" s="95" t="str">
        <f>Прил.4!A234</f>
        <v>Бюджетные инвестиции</v>
      </c>
      <c r="B222" s="95" t="str">
        <f>Прил.4!E234</f>
        <v>078F367483</v>
      </c>
      <c r="C222" s="95" t="str">
        <f>Прил.4!F234</f>
        <v>322</v>
      </c>
      <c r="D222" s="296">
        <f>Прил.4!N234</f>
        <v>0</v>
      </c>
      <c r="E222" s="297">
        <f>Прил.4!O234</f>
        <v>0</v>
      </c>
      <c r="F222" s="297">
        <f>Прил.4!P234</f>
        <v>0</v>
      </c>
      <c r="G222" s="172" t="str">
        <f t="shared" si="5"/>
        <v xml:space="preserve"> </v>
      </c>
    </row>
    <row r="223" spans="1:7" ht="66" hidden="1" customHeight="1" x14ac:dyDescent="0.2">
      <c r="A223" s="64" t="str">
        <f>Прил.4!A238</f>
        <v>Расходы на 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местного бюджета)</v>
      </c>
      <c r="B223" s="69" t="str">
        <f>Прил.4!E238</f>
        <v>078F367483</v>
      </c>
      <c r="C223" s="69"/>
      <c r="D223" s="67">
        <f>Прил.4!N238</f>
        <v>0</v>
      </c>
      <c r="E223" s="67">
        <f>Прил.4!O238</f>
        <v>0</v>
      </c>
      <c r="F223" s="67">
        <f>Прил.4!P238</f>
        <v>0</v>
      </c>
      <c r="G223" s="172" t="str">
        <f t="shared" si="5"/>
        <v xml:space="preserve"> </v>
      </c>
    </row>
    <row r="224" spans="1:7" hidden="1" x14ac:dyDescent="0.2">
      <c r="A224" s="64" t="str">
        <f>Прил.4!A239</f>
        <v>Капитальные вложения в объекты государственной (муниципальной) собственности</v>
      </c>
      <c r="B224" s="69" t="str">
        <f>Прил.4!E239</f>
        <v>078F367483</v>
      </c>
      <c r="C224" s="69" t="str">
        <f>Прил.4!F239</f>
        <v>400</v>
      </c>
      <c r="D224" s="67">
        <f>Прил.4!N239</f>
        <v>0</v>
      </c>
      <c r="E224" s="67">
        <f>Прил.4!O239</f>
        <v>0</v>
      </c>
      <c r="F224" s="67">
        <f>Прил.4!P239</f>
        <v>0</v>
      </c>
      <c r="G224" s="172" t="str">
        <f t="shared" si="5"/>
        <v xml:space="preserve"> </v>
      </c>
    </row>
    <row r="225" spans="1:7" s="75" customFormat="1" ht="14.1" hidden="1" customHeight="1" x14ac:dyDescent="0.2">
      <c r="A225" s="95" t="str">
        <f>Прил.4!A240</f>
        <v>Бюджетные инвестиции</v>
      </c>
      <c r="B225" s="70" t="str">
        <f>Прил.4!E240</f>
        <v>078F367483</v>
      </c>
      <c r="C225" s="70" t="str">
        <f>Прил.4!F240</f>
        <v>410</v>
      </c>
      <c r="D225" s="68">
        <f>Прил.4!N240</f>
        <v>0</v>
      </c>
      <c r="E225" s="68">
        <f>Прил.4!O240</f>
        <v>0</v>
      </c>
      <c r="F225" s="68">
        <f>Прил.4!P240</f>
        <v>0</v>
      </c>
      <c r="G225" s="172" t="str">
        <f t="shared" si="5"/>
        <v xml:space="preserve"> </v>
      </c>
    </row>
    <row r="226" spans="1:7" s="75" customFormat="1" ht="76.5" hidden="1" customHeight="1" x14ac:dyDescent="0.2">
      <c r="A226" s="64" t="str">
        <f>Прил.4!A244</f>
        <v>Расходы на 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краевого бюджета)</v>
      </c>
      <c r="B226" s="69" t="str">
        <f>Прил.4!E244</f>
        <v>078F367483</v>
      </c>
      <c r="C226" s="69"/>
      <c r="D226" s="67">
        <f>Прил.4!N244</f>
        <v>0</v>
      </c>
      <c r="E226" s="67">
        <f>Прил.4!O244</f>
        <v>0</v>
      </c>
      <c r="F226" s="67">
        <f>Прил.4!P244</f>
        <v>0</v>
      </c>
      <c r="G226" s="172" t="str">
        <f t="shared" si="5"/>
        <v xml:space="preserve"> </v>
      </c>
    </row>
    <row r="227" spans="1:7" s="75" customFormat="1" ht="14.1" hidden="1" customHeight="1" x14ac:dyDescent="0.2">
      <c r="A227" s="64" t="str">
        <f>Прил.4!A245</f>
        <v>Иные бюджетные ассигнования</v>
      </c>
      <c r="B227" s="69" t="str">
        <f>Прил.4!E245</f>
        <v>078F367483</v>
      </c>
      <c r="C227" s="69" t="s">
        <v>227</v>
      </c>
      <c r="D227" s="67">
        <f>Прил.4!N245</f>
        <v>0</v>
      </c>
      <c r="E227" s="67">
        <f>Прил.4!O245</f>
        <v>0</v>
      </c>
      <c r="F227" s="67">
        <f>Прил.4!P245</f>
        <v>0</v>
      </c>
      <c r="G227" s="172"/>
    </row>
    <row r="228" spans="1:7" s="75" customFormat="1" ht="14.1" hidden="1" customHeight="1" x14ac:dyDescent="0.2">
      <c r="A228" s="95" t="str">
        <f>Прил.4!A246</f>
        <v>Уплата налогов, сборов и иных платежей</v>
      </c>
      <c r="B228" s="70" t="str">
        <f>Прил.4!E246</f>
        <v>078F367483</v>
      </c>
      <c r="C228" s="70" t="s">
        <v>623</v>
      </c>
      <c r="D228" s="68">
        <f>Прил.4!N246</f>
        <v>0</v>
      </c>
      <c r="E228" s="68">
        <f>Прил.4!O246</f>
        <v>0</v>
      </c>
      <c r="F228" s="68">
        <f>Прил.4!P246</f>
        <v>0</v>
      </c>
      <c r="G228" s="274"/>
    </row>
    <row r="229" spans="1:7" ht="57" hidden="1" customHeight="1" x14ac:dyDescent="0.2">
      <c r="A229" s="64" t="str">
        <f>Прил.4!A247</f>
        <v>Расходы на 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краевого бюджета)</v>
      </c>
      <c r="B229" s="69" t="str">
        <f>Прил.4!E247</f>
        <v>078F367484</v>
      </c>
      <c r="C229" s="69"/>
      <c r="D229" s="67">
        <f>Прил.4!N247</f>
        <v>0</v>
      </c>
      <c r="E229" s="67">
        <f>Прил.4!O247</f>
        <v>0</v>
      </c>
      <c r="F229" s="67">
        <f>Прил.4!P247</f>
        <v>0</v>
      </c>
      <c r="G229" s="172" t="str">
        <f t="shared" si="5"/>
        <v xml:space="preserve"> </v>
      </c>
    </row>
    <row r="230" spans="1:7" hidden="1" x14ac:dyDescent="0.2">
      <c r="A230" s="64" t="str">
        <f>Прил.4!A248</f>
        <v>Капитальные вложения в объекты государственной (муниципальной) собственности</v>
      </c>
      <c r="B230" s="69" t="str">
        <f>Прил.4!E248</f>
        <v>078F367484</v>
      </c>
      <c r="C230" s="69" t="str">
        <f>Прил.4!F248</f>
        <v>400</v>
      </c>
      <c r="D230" s="67">
        <f>Прил.4!N248</f>
        <v>0</v>
      </c>
      <c r="E230" s="67">
        <f>Прил.4!O248</f>
        <v>0</v>
      </c>
      <c r="F230" s="67">
        <f>Прил.4!P248</f>
        <v>0</v>
      </c>
      <c r="G230" s="172" t="str">
        <f t="shared" si="5"/>
        <v xml:space="preserve"> </v>
      </c>
    </row>
    <row r="231" spans="1:7" s="75" customFormat="1" ht="14.1" hidden="1" customHeight="1" x14ac:dyDescent="0.2">
      <c r="A231" s="95" t="str">
        <f>Прил.4!A249</f>
        <v>Бюджетные инвестиции</v>
      </c>
      <c r="B231" s="70" t="str">
        <f>Прил.4!E249</f>
        <v>078F367484</v>
      </c>
      <c r="C231" s="70" t="str">
        <f>Прил.4!F249</f>
        <v>410</v>
      </c>
      <c r="D231" s="68">
        <f>Прил.4!N249</f>
        <v>0</v>
      </c>
      <c r="E231" s="68">
        <f>Прил.4!O249</f>
        <v>0</v>
      </c>
      <c r="F231" s="68">
        <f>Прил.4!P249</f>
        <v>0</v>
      </c>
      <c r="G231" s="172" t="str">
        <f t="shared" si="5"/>
        <v xml:space="preserve"> </v>
      </c>
    </row>
    <row r="232" spans="1:7" s="249" customFormat="1" ht="55.5" hidden="1" customHeight="1" x14ac:dyDescent="0.2">
      <c r="A232" s="240" t="str">
        <f>Прил.4!A250</f>
        <v>Расходы на 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краевого бюджета)</v>
      </c>
      <c r="B232" s="241" t="str">
        <f>Прил.4!E250</f>
        <v>078F367484</v>
      </c>
      <c r="C232" s="241"/>
      <c r="D232" s="242">
        <f>Прил.4!N250</f>
        <v>0</v>
      </c>
      <c r="E232" s="242">
        <f>Прил.4!O250</f>
        <v>0</v>
      </c>
      <c r="F232" s="242">
        <f>Прил.4!P250</f>
        <v>0</v>
      </c>
      <c r="G232" s="289"/>
    </row>
    <row r="233" spans="1:7" s="249" customFormat="1" ht="14.1" hidden="1" customHeight="1" x14ac:dyDescent="0.2">
      <c r="A233" s="240" t="str">
        <f>Прил.4!A251</f>
        <v>Иные бюджетные ассигнования</v>
      </c>
      <c r="B233" s="241" t="str">
        <f>Прил.4!E251</f>
        <v>078F367484</v>
      </c>
      <c r="C233" s="241" t="str">
        <f>Прил.4!F251</f>
        <v>800</v>
      </c>
      <c r="D233" s="242">
        <f>Прил.4!N251</f>
        <v>0</v>
      </c>
      <c r="E233" s="242">
        <f>Прил.4!O251</f>
        <v>0</v>
      </c>
      <c r="F233" s="242">
        <f>Прил.4!P251</f>
        <v>0</v>
      </c>
      <c r="G233" s="289"/>
    </row>
    <row r="234" spans="1:7" s="75" customFormat="1" ht="14.1" hidden="1" customHeight="1" x14ac:dyDescent="0.2">
      <c r="A234" s="95" t="str">
        <f>Прил.4!A252</f>
        <v>Уплата налогов, сборов и иных платежей</v>
      </c>
      <c r="B234" s="70" t="str">
        <f>Прил.4!E252</f>
        <v>078F367484</v>
      </c>
      <c r="C234" s="70" t="str">
        <f>Прил.4!F252</f>
        <v>850</v>
      </c>
      <c r="D234" s="68">
        <f>Прил.4!N252</f>
        <v>0</v>
      </c>
      <c r="E234" s="68">
        <f>Прил.4!O252</f>
        <v>0</v>
      </c>
      <c r="F234" s="68">
        <f>Прил.4!P252</f>
        <v>0</v>
      </c>
      <c r="G234" s="172"/>
    </row>
    <row r="235" spans="1:7" ht="51" hidden="1" x14ac:dyDescent="0.2">
      <c r="A235" s="64" t="str">
        <f>Прил.4!A253</f>
        <v>Расходы на 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местного бюджета)</v>
      </c>
      <c r="B235" s="69" t="str">
        <f>Прил.4!E253</f>
        <v>078F36748S</v>
      </c>
      <c r="C235" s="69"/>
      <c r="D235" s="67">
        <f>Прил.4!N253</f>
        <v>0</v>
      </c>
      <c r="E235" s="67">
        <f>Прил.4!O253</f>
        <v>0</v>
      </c>
      <c r="F235" s="67">
        <f>Прил.4!P253</f>
        <v>0</v>
      </c>
      <c r="G235" s="172" t="str">
        <f t="shared" si="5"/>
        <v xml:space="preserve"> </v>
      </c>
    </row>
    <row r="236" spans="1:7" hidden="1" x14ac:dyDescent="0.2">
      <c r="A236" s="64" t="str">
        <f>Прил.4!A254</f>
        <v>Капитальные вложения в объекты государственной (муниципальной) собственности</v>
      </c>
      <c r="B236" s="69" t="str">
        <f>Прил.4!E254</f>
        <v>078F36748S</v>
      </c>
      <c r="C236" s="69" t="str">
        <f>Прил.4!F254</f>
        <v>400</v>
      </c>
      <c r="D236" s="67">
        <f>Прил.4!N254</f>
        <v>0</v>
      </c>
      <c r="E236" s="67">
        <f>Прил.4!O254</f>
        <v>0</v>
      </c>
      <c r="F236" s="67">
        <f>Прил.4!P254</f>
        <v>0</v>
      </c>
      <c r="G236" s="172" t="str">
        <f t="shared" si="5"/>
        <v xml:space="preserve"> </v>
      </c>
    </row>
    <row r="237" spans="1:7" s="293" customFormat="1" ht="14.1" hidden="1" customHeight="1" x14ac:dyDescent="0.2">
      <c r="A237" s="290" t="str">
        <f>Прил.4!A255</f>
        <v>Бюджетные инвестиции</v>
      </c>
      <c r="B237" s="291" t="str">
        <f>Прил.4!E255</f>
        <v>078F36748S</v>
      </c>
      <c r="C237" s="291" t="str">
        <f>Прил.4!F255</f>
        <v>410</v>
      </c>
      <c r="D237" s="288">
        <f>Прил.4!N255</f>
        <v>0</v>
      </c>
      <c r="E237" s="288">
        <f>Прил.4!O255</f>
        <v>0</v>
      </c>
      <c r="F237" s="288">
        <f>Прил.4!P255</f>
        <v>0</v>
      </c>
      <c r="G237" s="292" t="str">
        <f t="shared" si="5"/>
        <v xml:space="preserve"> </v>
      </c>
    </row>
    <row r="238" spans="1:7" s="249" customFormat="1" ht="57.75" hidden="1" customHeight="1" x14ac:dyDescent="0.2">
      <c r="A238" s="240" t="str">
        <f>Прил.4!A256</f>
        <v>Расходы на 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местного бюджета)</v>
      </c>
      <c r="B238" s="241" t="str">
        <f>Прил.4!E256</f>
        <v>078F36748S</v>
      </c>
      <c r="C238" s="241"/>
      <c r="D238" s="242">
        <f>Прил.4!N256</f>
        <v>0</v>
      </c>
      <c r="E238" s="242">
        <f>Прил.4!O256</f>
        <v>0</v>
      </c>
      <c r="F238" s="242">
        <f>Прил.4!P256</f>
        <v>0</v>
      </c>
      <c r="G238" s="289"/>
    </row>
    <row r="239" spans="1:7" s="249" customFormat="1" ht="14.1" hidden="1" customHeight="1" x14ac:dyDescent="0.2">
      <c r="A239" s="240" t="str">
        <f>Прил.4!A257</f>
        <v>Иные бюджетные ассигнования</v>
      </c>
      <c r="B239" s="241" t="str">
        <f>Прил.4!E257</f>
        <v>078F36748S</v>
      </c>
      <c r="C239" s="241" t="str">
        <f>Прил.4!F257</f>
        <v>800</v>
      </c>
      <c r="D239" s="242">
        <f>Прил.4!N257</f>
        <v>0</v>
      </c>
      <c r="E239" s="242">
        <f>Прил.4!O257</f>
        <v>0</v>
      </c>
      <c r="F239" s="242">
        <f>Прил.4!P257</f>
        <v>0</v>
      </c>
      <c r="G239" s="289"/>
    </row>
    <row r="240" spans="1:7" s="75" customFormat="1" ht="14.1" hidden="1" customHeight="1" x14ac:dyDescent="0.2">
      <c r="A240" s="95" t="str">
        <f>Прил.4!A258</f>
        <v>Уплата налогов, сборов и иных платежей</v>
      </c>
      <c r="B240" s="70" t="str">
        <f>Прил.4!E258</f>
        <v>078F36748S</v>
      </c>
      <c r="C240" s="70" t="str">
        <f>Прил.4!F258</f>
        <v>850</v>
      </c>
      <c r="D240" s="68">
        <f>Прил.4!N258</f>
        <v>0</v>
      </c>
      <c r="E240" s="68">
        <f>Прил.4!O258</f>
        <v>0</v>
      </c>
      <c r="F240" s="68">
        <f>Прил.4!P258</f>
        <v>0</v>
      </c>
      <c r="G240" s="172"/>
    </row>
    <row r="241" spans="1:7" s="249" customFormat="1" ht="73.5" hidden="1" customHeight="1" x14ac:dyDescent="0.2">
      <c r="A241" s="240" t="str">
        <f>Прил.4!A259</f>
        <v>Расходы на 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краевого бюджета)</v>
      </c>
      <c r="B241" s="241" t="str">
        <f>Прил.4!E259</f>
        <v>078F367483</v>
      </c>
      <c r="C241" s="241"/>
      <c r="D241" s="67">
        <f>Прил.4!N390</f>
        <v>0</v>
      </c>
      <c r="E241" s="242">
        <f>Прил.4!O259</f>
        <v>0</v>
      </c>
      <c r="F241" s="242">
        <f>Прил.4!P259</f>
        <v>0</v>
      </c>
      <c r="G241" s="289"/>
    </row>
    <row r="242" spans="1:7" s="249" customFormat="1" ht="14.1" hidden="1" customHeight="1" x14ac:dyDescent="0.2">
      <c r="A242" s="240" t="str">
        <f>Прил.4!A260</f>
        <v>Социальное обеспечение и иные выплаты населению</v>
      </c>
      <c r="B242" s="241" t="str">
        <f>Прил.4!E260</f>
        <v>078F367483</v>
      </c>
      <c r="C242" s="241" t="str">
        <f>Прил.4!F260</f>
        <v>300</v>
      </c>
      <c r="D242" s="67">
        <f>Прил.4!N391</f>
        <v>0</v>
      </c>
      <c r="E242" s="242">
        <f>Прил.4!O260</f>
        <v>0</v>
      </c>
      <c r="F242" s="242">
        <f>Прил.4!P260</f>
        <v>0</v>
      </c>
      <c r="G242" s="289"/>
    </row>
    <row r="243" spans="1:7" s="75" customFormat="1" ht="14.1" hidden="1" customHeight="1" x14ac:dyDescent="0.2">
      <c r="A243" s="95" t="str">
        <f>Прил.4!A261</f>
        <v>Социальные выплаты гражданам, кроме публичных нормативных социальных выплат</v>
      </c>
      <c r="B243" s="70" t="str">
        <f>Прил.4!E261</f>
        <v>078F367483</v>
      </c>
      <c r="C243" s="70" t="str">
        <f>Прил.4!F261</f>
        <v>320</v>
      </c>
      <c r="D243" s="68">
        <f>Прил.4!N392</f>
        <v>0</v>
      </c>
      <c r="E243" s="68">
        <f>Прил.4!O261</f>
        <v>0</v>
      </c>
      <c r="F243" s="68">
        <f>Прил.4!P261</f>
        <v>0</v>
      </c>
      <c r="G243" s="172"/>
    </row>
    <row r="244" spans="1:7" s="80" customFormat="1" hidden="1" x14ac:dyDescent="0.2">
      <c r="A244" s="93" t="str">
        <f>Прил.4!A340</f>
        <v>Подпрограмма "Модернизация системы водоснабжения"</v>
      </c>
      <c r="B244" s="70" t="str">
        <f>Прил.4!E262</f>
        <v>9400000000</v>
      </c>
      <c r="C244" s="94"/>
      <c r="D244" s="66">
        <f>D245+D248+D251+D254+D257+D260</f>
        <v>0</v>
      </c>
      <c r="E244" s="66">
        <f>E245+E248+E251+E254+E257+E260</f>
        <v>0</v>
      </c>
      <c r="F244" s="66">
        <f>F245+F248+F251+F254+F257+F260</f>
        <v>0</v>
      </c>
      <c r="G244" s="172" t="str">
        <f t="shared" si="5"/>
        <v xml:space="preserve"> </v>
      </c>
    </row>
    <row r="245" spans="1:7" hidden="1" x14ac:dyDescent="0.2">
      <c r="A245" s="64" t="str">
        <f>Прил.4!A344</f>
        <v>Проведение химического анализа воды из Хатангского залива</v>
      </c>
      <c r="B245" s="70" t="str">
        <f>Прил.4!E263</f>
        <v>9400003030</v>
      </c>
      <c r="C245" s="148"/>
      <c r="D245" s="67">
        <f>Прил.4!N344</f>
        <v>0</v>
      </c>
      <c r="E245" s="67">
        <f>Прил.4!O341</f>
        <v>0</v>
      </c>
      <c r="F245" s="67">
        <f>Прил.4!P341</f>
        <v>0</v>
      </c>
      <c r="G245" s="172" t="str">
        <f t="shared" si="5"/>
        <v xml:space="preserve"> </v>
      </c>
    </row>
    <row r="246" spans="1:7" hidden="1" x14ac:dyDescent="0.2">
      <c r="A246" s="64" t="str">
        <f>Прил.4!A345</f>
        <v>Закупка товаров, работ и услуг для обеспечения государственных (муниципальных) нужд</v>
      </c>
      <c r="B246" s="70" t="str">
        <f>Прил.4!E264</f>
        <v>9400003030</v>
      </c>
      <c r="C246" s="148" t="str">
        <f>Прил.4!F342</f>
        <v>200</v>
      </c>
      <c r="D246" s="67">
        <f>Прил.4!N345</f>
        <v>0</v>
      </c>
      <c r="E246" s="67">
        <f>Прил.4!O342</f>
        <v>0</v>
      </c>
      <c r="F246" s="67">
        <f>Прил.4!P342</f>
        <v>0</v>
      </c>
      <c r="G246" s="172" t="str">
        <f t="shared" si="5"/>
        <v xml:space="preserve"> </v>
      </c>
    </row>
    <row r="247" spans="1:7" s="75" customFormat="1" hidden="1" x14ac:dyDescent="0.2">
      <c r="A247" s="95" t="str">
        <f>Прил.4!A346</f>
        <v>Иные закупки товаров, работ и услуг для обеспечения государственных (муниципальных) нужд</v>
      </c>
      <c r="B247" s="70" t="str">
        <f>Прил.4!E265</f>
        <v>9400003030</v>
      </c>
      <c r="C247" s="150" t="str">
        <f>Прил.4!F343</f>
        <v>240</v>
      </c>
      <c r="D247" s="68">
        <f>Прил.4!N346</f>
        <v>0</v>
      </c>
      <c r="E247" s="68">
        <f>Прил.4!O343</f>
        <v>0</v>
      </c>
      <c r="F247" s="68">
        <f>Прил.4!P343</f>
        <v>0</v>
      </c>
      <c r="G247" s="172" t="str">
        <f t="shared" si="5"/>
        <v xml:space="preserve"> </v>
      </c>
    </row>
    <row r="248" spans="1:7" ht="32.25" hidden="1" customHeight="1" x14ac:dyDescent="0.2">
      <c r="A248" s="64" t="str">
        <f>Прил.4!A347</f>
        <v>Работы по формированию проекта межевания и планирования территории под строительство очистных сооружений хозяйственно-бытовых сточных вод в селе Хатанга</v>
      </c>
      <c r="B248" s="70" t="str">
        <f>Прил.4!E266</f>
        <v>9400005030</v>
      </c>
      <c r="C248" s="69"/>
      <c r="D248" s="67">
        <f>Прил.4!N347</f>
        <v>0</v>
      </c>
      <c r="E248" s="67">
        <f>Прил.4!O347</f>
        <v>0</v>
      </c>
      <c r="F248" s="67">
        <f>Прил.4!P347</f>
        <v>0</v>
      </c>
      <c r="G248" s="172" t="str">
        <f t="shared" si="5"/>
        <v xml:space="preserve"> </v>
      </c>
    </row>
    <row r="249" spans="1:7" hidden="1" x14ac:dyDescent="0.2">
      <c r="A249" s="64" t="str">
        <f>Прил.4!A348</f>
        <v>Закупка товаров, работ и услуг для обеспечения государственных (муниципальных) нужд</v>
      </c>
      <c r="B249" s="70" t="str">
        <f>Прил.4!E267</f>
        <v>9400005030</v>
      </c>
      <c r="C249" s="69" t="str">
        <f>Прил.4!F348</f>
        <v>200</v>
      </c>
      <c r="D249" s="67">
        <f>Прил.4!N348</f>
        <v>0</v>
      </c>
      <c r="E249" s="67">
        <f>Прил.4!O348</f>
        <v>0</v>
      </c>
      <c r="F249" s="67">
        <f>Прил.4!P348</f>
        <v>0</v>
      </c>
      <c r="G249" s="172" t="str">
        <f t="shared" si="5"/>
        <v xml:space="preserve"> </v>
      </c>
    </row>
    <row r="250" spans="1:7" s="75" customFormat="1" ht="25.5" hidden="1" x14ac:dyDescent="0.2">
      <c r="A250" s="95" t="str">
        <f>Прил.4!A349</f>
        <v xml:space="preserve">Иные закупки товаров, работ и услуг для обеспечения государственных (муниципальных) нужд
</v>
      </c>
      <c r="B250" s="70" t="str">
        <f>Прил.4!E268</f>
        <v>9400005030</v>
      </c>
      <c r="C250" s="70" t="str">
        <f>Прил.4!F349</f>
        <v>240</v>
      </c>
      <c r="D250" s="68">
        <f>Прил.4!N349</f>
        <v>0</v>
      </c>
      <c r="E250" s="68">
        <f>Прил.4!O349</f>
        <v>0</v>
      </c>
      <c r="F250" s="68">
        <f>Прил.4!P349</f>
        <v>0</v>
      </c>
      <c r="G250" s="172" t="str">
        <f t="shared" si="5"/>
        <v xml:space="preserve"> </v>
      </c>
    </row>
    <row r="251" spans="1:7" s="75" customFormat="1" ht="25.5" hidden="1" x14ac:dyDescent="0.2">
      <c r="A251" s="64" t="str">
        <f>Прил.4!A350</f>
        <v>Государственная экспертиза ПСД «Очистные  сооружения хозяйственно-бытовых  сточных  вод  в  селе  Хатанга  Таймырского  Долгано-Ненецкого муниципального района  Красноярского  края»</v>
      </c>
      <c r="B251" s="70" t="str">
        <f>Прил.4!E269</f>
        <v>9400005040</v>
      </c>
      <c r="C251" s="69"/>
      <c r="D251" s="67">
        <f>Прил.4!N350</f>
        <v>0</v>
      </c>
      <c r="E251" s="67">
        <f>Прил.4!O350</f>
        <v>0</v>
      </c>
      <c r="F251" s="67">
        <f>Прил.4!P350</f>
        <v>0</v>
      </c>
      <c r="G251" s="172" t="str">
        <f t="shared" si="5"/>
        <v xml:space="preserve"> </v>
      </c>
    </row>
    <row r="252" spans="1:7" s="75" customFormat="1" hidden="1" x14ac:dyDescent="0.2">
      <c r="A252" s="64" t="str">
        <f>Прил.4!A351</f>
        <v>Закупка товаров, работ и услуг для обеспечения государственных (муниципальных) нужд</v>
      </c>
      <c r="B252" s="70" t="str">
        <f>Прил.4!E270</f>
        <v>9400005040</v>
      </c>
      <c r="C252" s="69" t="str">
        <f>Прил.4!F351</f>
        <v>200</v>
      </c>
      <c r="D252" s="67">
        <f>Прил.4!N351</f>
        <v>0</v>
      </c>
      <c r="E252" s="67">
        <f>Прил.4!O351</f>
        <v>0</v>
      </c>
      <c r="F252" s="67">
        <f>Прил.4!P351</f>
        <v>0</v>
      </c>
      <c r="G252" s="172" t="str">
        <f t="shared" si="5"/>
        <v xml:space="preserve"> </v>
      </c>
    </row>
    <row r="253" spans="1:7" s="75" customFormat="1" hidden="1" x14ac:dyDescent="0.2">
      <c r="A253" s="95" t="str">
        <f>Прил.4!A352</f>
        <v>Иные закупки товаров, работ и услуг для обеспечения государственных (муниципальных) нужд</v>
      </c>
      <c r="B253" s="70" t="str">
        <f>Прил.4!E271</f>
        <v>9400005040</v>
      </c>
      <c r="C253" s="70" t="str">
        <f>Прил.4!F352</f>
        <v>240</v>
      </c>
      <c r="D253" s="68">
        <f>Прил.4!N352</f>
        <v>0</v>
      </c>
      <c r="E253" s="68">
        <f>Прил.4!O352</f>
        <v>0</v>
      </c>
      <c r="F253" s="68">
        <f>Прил.4!P352</f>
        <v>0</v>
      </c>
      <c r="G253" s="172" t="str">
        <f t="shared" si="5"/>
        <v xml:space="preserve"> </v>
      </c>
    </row>
    <row r="254" spans="1:7" ht="28.5" hidden="1" customHeight="1" x14ac:dyDescent="0.2">
      <c r="A254" s="132" t="str">
        <f>Прил.4!A683</f>
        <v>Расходы на реализацию мероприятий по строительству и реконструкции (модернизации) объектов питьевого водоснабжения в рамках подпрограммы «Чистая вода» государственной программы «Реформирование и модернизация жилищно-коммунального хозяйства и повышение энергетической эффективности» (за счет средств федерального и краевого бюджета)</v>
      </c>
      <c r="B254" s="70" t="str">
        <f>Прил.4!E272</f>
        <v>9400005050</v>
      </c>
      <c r="C254" s="69"/>
      <c r="D254" s="67">
        <f t="shared" ref="D254:F255" si="6">D255</f>
        <v>0</v>
      </c>
      <c r="E254" s="67">
        <f t="shared" si="6"/>
        <v>0</v>
      </c>
      <c r="F254" s="67">
        <f t="shared" si="6"/>
        <v>0</v>
      </c>
      <c r="G254" s="172" t="str">
        <f t="shared" si="5"/>
        <v xml:space="preserve"> </v>
      </c>
    </row>
    <row r="255" spans="1:7" hidden="1" x14ac:dyDescent="0.2">
      <c r="A255" s="132" t="str">
        <f>Прил.4!A684</f>
        <v>Межбюджетные трансферты</v>
      </c>
      <c r="B255" s="70" t="str">
        <f>Прил.4!E273</f>
        <v>9400005050</v>
      </c>
      <c r="C255" s="69" t="str">
        <f>Прил.4!F684</f>
        <v>500</v>
      </c>
      <c r="D255" s="67">
        <f t="shared" si="6"/>
        <v>0</v>
      </c>
      <c r="E255" s="67">
        <f t="shared" si="6"/>
        <v>0</v>
      </c>
      <c r="F255" s="67">
        <f t="shared" si="6"/>
        <v>0</v>
      </c>
      <c r="G255" s="172" t="str">
        <f t="shared" si="5"/>
        <v xml:space="preserve"> </v>
      </c>
    </row>
    <row r="256" spans="1:7" s="75" customFormat="1" ht="12.75" hidden="1" customHeight="1" x14ac:dyDescent="0.2">
      <c r="A256" s="149" t="str">
        <f>Прил.4!A685</f>
        <v>Иные межбюджетные трансферты</v>
      </c>
      <c r="B256" s="70" t="str">
        <f>Прил.4!E274</f>
        <v>9400005050</v>
      </c>
      <c r="C256" s="70" t="str">
        <f>Прил.4!F685</f>
        <v>540</v>
      </c>
      <c r="D256" s="68">
        <f>Прил.4!N685</f>
        <v>0</v>
      </c>
      <c r="E256" s="68">
        <f>Прил.4!O685</f>
        <v>0</v>
      </c>
      <c r="F256" s="68">
        <f>Прил.4!P685</f>
        <v>0</v>
      </c>
      <c r="G256" s="172" t="str">
        <f t="shared" si="5"/>
        <v xml:space="preserve"> </v>
      </c>
    </row>
    <row r="257" spans="1:7" s="75" customFormat="1" ht="54.75" hidden="1" customHeight="1" x14ac:dyDescent="0.2">
      <c r="A257" s="132" t="str">
        <f>Прил.4!A686</f>
        <v>Расходы на реализацию мероприятий по строительству и реконструкции (модернизации) объектов питьевого водоснабжения в рамках подпрограммы «Чистая вода» государственной программы «Реформирование и модернизация жилищно-коммунального хозяйства и повышение энергетической эффективности» (софинансирование за счет местного бюджета)</v>
      </c>
      <c r="B257" s="70">
        <f>Прил.4!E275</f>
        <v>0</v>
      </c>
      <c r="C257" s="69"/>
      <c r="D257" s="67">
        <f t="shared" ref="D257:F258" si="7">D258</f>
        <v>0</v>
      </c>
      <c r="E257" s="67">
        <f t="shared" si="7"/>
        <v>0</v>
      </c>
      <c r="F257" s="67">
        <f t="shared" si="7"/>
        <v>0</v>
      </c>
      <c r="G257" s="172" t="str">
        <f t="shared" si="5"/>
        <v xml:space="preserve"> </v>
      </c>
    </row>
    <row r="258" spans="1:7" hidden="1" x14ac:dyDescent="0.2">
      <c r="A258" s="132" t="str">
        <f>Прил.4!A687</f>
        <v>Межбюджетные трансферты</v>
      </c>
      <c r="B258" s="70" t="str">
        <f>Прил.4!E276</f>
        <v>0700000000</v>
      </c>
      <c r="C258" s="69" t="str">
        <f>Прил.4!F687</f>
        <v>500</v>
      </c>
      <c r="D258" s="67">
        <f t="shared" si="7"/>
        <v>0</v>
      </c>
      <c r="E258" s="67">
        <f t="shared" si="7"/>
        <v>0</v>
      </c>
      <c r="F258" s="67">
        <f t="shared" si="7"/>
        <v>0</v>
      </c>
      <c r="G258" s="172" t="str">
        <f t="shared" si="5"/>
        <v xml:space="preserve"> </v>
      </c>
    </row>
    <row r="259" spans="1:7" s="75" customFormat="1" hidden="1" x14ac:dyDescent="0.2">
      <c r="A259" s="149" t="str">
        <f>Прил.4!A688</f>
        <v>Иные межбюджетные трансферты</v>
      </c>
      <c r="B259" s="70" t="str">
        <f>Прил.4!E277</f>
        <v>0710000000</v>
      </c>
      <c r="C259" s="70" t="str">
        <f>Прил.4!F688</f>
        <v>540</v>
      </c>
      <c r="D259" s="68">
        <f>Прил.4!N688</f>
        <v>0</v>
      </c>
      <c r="E259" s="68">
        <f>Прил.4!O688</f>
        <v>0</v>
      </c>
      <c r="F259" s="68">
        <f>Прил.4!P688</f>
        <v>0</v>
      </c>
      <c r="G259" s="172" t="str">
        <f t="shared" si="5"/>
        <v xml:space="preserve"> </v>
      </c>
    </row>
    <row r="260" spans="1:7" s="75" customFormat="1" ht="25.5" hidden="1" customHeight="1" x14ac:dyDescent="0.2">
      <c r="A260" s="132" t="str">
        <f>Прил.4!A689</f>
        <v>Авторский надзор за объектом строительства станции 2-го подъема с комплексом очистки и обезвреживания холодной воды для с.Хатанга</v>
      </c>
      <c r="B260" s="70" t="str">
        <f>Прил.4!E278</f>
        <v>0710017110</v>
      </c>
      <c r="C260" s="69"/>
      <c r="D260" s="67">
        <f t="shared" ref="D260:F261" si="8">D261</f>
        <v>0</v>
      </c>
      <c r="E260" s="67">
        <f t="shared" si="8"/>
        <v>0</v>
      </c>
      <c r="F260" s="67">
        <f t="shared" si="8"/>
        <v>0</v>
      </c>
      <c r="G260" s="172" t="str">
        <f t="shared" si="5"/>
        <v xml:space="preserve"> </v>
      </c>
    </row>
    <row r="261" spans="1:7" hidden="1" x14ac:dyDescent="0.2">
      <c r="A261" s="132" t="str">
        <f>Прил.4!A690</f>
        <v>Межбюджетные трансферты</v>
      </c>
      <c r="B261" s="70" t="str">
        <f>Прил.4!E279</f>
        <v>0710017110</v>
      </c>
      <c r="C261" s="69" t="str">
        <f>Прил.4!F690</f>
        <v>500</v>
      </c>
      <c r="D261" s="67">
        <f t="shared" si="8"/>
        <v>0</v>
      </c>
      <c r="E261" s="67">
        <f t="shared" si="8"/>
        <v>0</v>
      </c>
      <c r="F261" s="67">
        <f t="shared" si="8"/>
        <v>0</v>
      </c>
      <c r="G261" s="172" t="str">
        <f t="shared" si="5"/>
        <v xml:space="preserve"> </v>
      </c>
    </row>
    <row r="262" spans="1:7" s="75" customFormat="1" hidden="1" x14ac:dyDescent="0.2">
      <c r="A262" s="149" t="str">
        <f>Прил.4!A691</f>
        <v>Иные межбюджетные трансферты</v>
      </c>
      <c r="B262" s="70" t="str">
        <f>Прил.4!E280</f>
        <v>0710017110</v>
      </c>
      <c r="C262" s="70" t="str">
        <f>Прил.4!F691</f>
        <v>540</v>
      </c>
      <c r="D262" s="68">
        <f>Прил.4!N691</f>
        <v>0</v>
      </c>
      <c r="E262" s="68">
        <f>Прил.4!O691</f>
        <v>0</v>
      </c>
      <c r="F262" s="68">
        <f>Прил.4!P691</f>
        <v>0</v>
      </c>
      <c r="G262" s="172" t="str">
        <f t="shared" si="5"/>
        <v xml:space="preserve"> </v>
      </c>
    </row>
    <row r="263" spans="1:7" s="80" customFormat="1" ht="24.75" hidden="1" customHeight="1" x14ac:dyDescent="0.2">
      <c r="A263" s="93" t="str">
        <f>Прил.4!A511</f>
        <v>Муниципальная программа "Профилактика терроризма и минимизация последствий его проявления в сельском поселении Хатанга"</v>
      </c>
      <c r="B263" s="70" t="str">
        <f>Прил.4!E281</f>
        <v>0760000000</v>
      </c>
      <c r="C263" s="147"/>
      <c r="D263" s="66">
        <f>Прил.4!N511</f>
        <v>0</v>
      </c>
      <c r="E263" s="66">
        <f>Прил.4!O511</f>
        <v>0</v>
      </c>
      <c r="F263" s="66">
        <f>Прил.4!P511</f>
        <v>0</v>
      </c>
      <c r="G263" s="172" t="str">
        <f t="shared" si="5"/>
        <v xml:space="preserve"> </v>
      </c>
    </row>
    <row r="264" spans="1:7" ht="30" hidden="1" customHeight="1" x14ac:dyDescent="0.2">
      <c r="A264" s="64" t="str">
        <f>Прил.4!A512</f>
        <v>Обеспечение проведения профилактики терроризма и минимизация последствий его проявления в сельском поселении Хатанга</v>
      </c>
      <c r="B264" s="70" t="str">
        <f>Прил.4!E282</f>
        <v>0760017610</v>
      </c>
      <c r="C264" s="148"/>
      <c r="D264" s="67">
        <f>Прил.4!N512</f>
        <v>0</v>
      </c>
      <c r="E264" s="67">
        <f>Прил.4!O512</f>
        <v>0</v>
      </c>
      <c r="F264" s="67">
        <f>Прил.4!P512</f>
        <v>0</v>
      </c>
      <c r="G264" s="172" t="str">
        <f t="shared" si="5"/>
        <v xml:space="preserve"> </v>
      </c>
    </row>
    <row r="265" spans="1:7" hidden="1" x14ac:dyDescent="0.2">
      <c r="A265" s="64" t="str">
        <f>Прил.4!A513</f>
        <v>Закупка товаров, работ и услуг для обеспечения государственных (муниципальных) нужд</v>
      </c>
      <c r="B265" s="70" t="str">
        <f>Прил.4!E283</f>
        <v>0760017610</v>
      </c>
      <c r="C265" s="69" t="str">
        <f>Прил.4!F513</f>
        <v>200</v>
      </c>
      <c r="D265" s="67">
        <f>Прил.4!N513</f>
        <v>0</v>
      </c>
      <c r="E265" s="67">
        <f>Прил.4!O513</f>
        <v>0</v>
      </c>
      <c r="F265" s="67">
        <f>Прил.4!P513</f>
        <v>0</v>
      </c>
      <c r="G265" s="172" t="str">
        <f t="shared" si="5"/>
        <v xml:space="preserve"> </v>
      </c>
    </row>
    <row r="266" spans="1:7" s="75" customFormat="1" ht="25.5" hidden="1" x14ac:dyDescent="0.2">
      <c r="A266" s="95" t="str">
        <f>Прил.4!A514</f>
        <v xml:space="preserve">Иные закупки товаров, работ и услуг для обеспечения государственных (муниципальных) нужд
</v>
      </c>
      <c r="B266" s="70" t="str">
        <f>Прил.4!E284</f>
        <v>0760017610</v>
      </c>
      <c r="C266" s="70" t="str">
        <f>Прил.4!F514</f>
        <v>240</v>
      </c>
      <c r="D266" s="68">
        <f>Прил.4!N514</f>
        <v>0</v>
      </c>
      <c r="E266" s="68">
        <f>Прил.4!O514</f>
        <v>0</v>
      </c>
      <c r="F266" s="68">
        <f>Прил.4!P514</f>
        <v>0</v>
      </c>
      <c r="G266" s="172" t="str">
        <f t="shared" si="5"/>
        <v xml:space="preserve"> </v>
      </c>
    </row>
    <row r="267" spans="1:7" s="188" customFormat="1" ht="14.25" x14ac:dyDescent="0.2">
      <c r="A267" s="184" t="str">
        <f>Прил.4!A224</f>
        <v>Муниципальная программа "Поселок-наш дом.II этап"</v>
      </c>
      <c r="B267" s="301" t="str">
        <f>Прил.4!E224</f>
        <v>0900000000</v>
      </c>
      <c r="C267" s="186"/>
      <c r="D267" s="187">
        <f>Прил.4!N225</f>
        <v>15810000</v>
      </c>
      <c r="E267" s="187">
        <f>Прил.4!O225</f>
        <v>7900200</v>
      </c>
      <c r="F267" s="187">
        <f>Прил.4!P225</f>
        <v>7900200</v>
      </c>
      <c r="G267" s="172">
        <f t="shared" si="5"/>
        <v>1</v>
      </c>
    </row>
    <row r="268" spans="1:7" ht="25.5" x14ac:dyDescent="0.2">
      <c r="A268" s="64" t="str">
        <f>Прил.4!A225</f>
        <v>Повышение теплозащитных свойств муниципальных жилых домов в поселках сельского поселения Хатанга</v>
      </c>
      <c r="B268" s="69" t="str">
        <f>Прил.4!E225</f>
        <v>0900019010</v>
      </c>
      <c r="C268" s="148"/>
      <c r="D268" s="67">
        <f>Прил.4!N225</f>
        <v>15810000</v>
      </c>
      <c r="E268" s="67">
        <f>Прил.4!O225</f>
        <v>7900200</v>
      </c>
      <c r="F268" s="67">
        <f>Прил.4!P225</f>
        <v>7900200</v>
      </c>
      <c r="G268" s="172">
        <f t="shared" si="5"/>
        <v>1</v>
      </c>
    </row>
    <row r="269" spans="1:7" ht="38.25" x14ac:dyDescent="0.2">
      <c r="A269" s="64" t="str">
        <f>Прил.4!A226</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269" s="69" t="str">
        <f>Прил.4!E226</f>
        <v>0900019010</v>
      </c>
      <c r="C269" s="69" t="str">
        <f>Прил.4!F226</f>
        <v>100</v>
      </c>
      <c r="D269" s="67">
        <f>Прил.4!N226</f>
        <v>2498440</v>
      </c>
      <c r="E269" s="67">
        <f>Прил.4!O226</f>
        <v>2498440</v>
      </c>
      <c r="F269" s="67">
        <f>Прил.4!P226</f>
        <v>2498440</v>
      </c>
      <c r="G269" s="172">
        <f t="shared" si="5"/>
        <v>1</v>
      </c>
    </row>
    <row r="270" spans="1:7" s="75" customFormat="1" x14ac:dyDescent="0.2">
      <c r="A270" s="95" t="str">
        <f>Прил.4!A227</f>
        <v>Расходы на выплаты персоналу казенных учреждений</v>
      </c>
      <c r="B270" s="70" t="str">
        <f>Прил.4!E227</f>
        <v>0900019010</v>
      </c>
      <c r="C270" s="70" t="str">
        <f>Прил.4!F227</f>
        <v>110</v>
      </c>
      <c r="D270" s="68">
        <f>Прил.4!N227</f>
        <v>2498440</v>
      </c>
      <c r="E270" s="68">
        <f>Прил.4!O227</f>
        <v>2498440</v>
      </c>
      <c r="F270" s="68">
        <f>Прил.4!P227</f>
        <v>2498440</v>
      </c>
      <c r="G270" s="172">
        <f t="shared" si="5"/>
        <v>1</v>
      </c>
    </row>
    <row r="271" spans="1:7" x14ac:dyDescent="0.2">
      <c r="A271" s="64" t="str">
        <f>Прил.4!A228</f>
        <v>Закупка товаров, работ и услуг для обеспечения государственных (муниципальных) нужд</v>
      </c>
      <c r="B271" s="69" t="str">
        <f>Прил.4!E228</f>
        <v>0900019010</v>
      </c>
      <c r="C271" s="69" t="str">
        <f>Прил.4!F228</f>
        <v>200</v>
      </c>
      <c r="D271" s="67">
        <f>Прил.4!N228</f>
        <v>13311560</v>
      </c>
      <c r="E271" s="67">
        <f>E272</f>
        <v>5401760</v>
      </c>
      <c r="F271" s="67">
        <f>F272</f>
        <v>5401760</v>
      </c>
      <c r="G271" s="172">
        <f t="shared" si="5"/>
        <v>1</v>
      </c>
    </row>
    <row r="272" spans="1:7" s="75" customFormat="1" ht="14.1" customHeight="1" x14ac:dyDescent="0.2">
      <c r="A272" s="95" t="str">
        <f>Прил.4!A229</f>
        <v xml:space="preserve">Иные закупки товаров, работ и услуг для обеспечения государственных (муниципальных) нужд
</v>
      </c>
      <c r="B272" s="70" t="str">
        <f>Прил.4!E229</f>
        <v>0900019010</v>
      </c>
      <c r="C272" s="70" t="str">
        <f>Прил.4!F229</f>
        <v>240</v>
      </c>
      <c r="D272" s="68">
        <f>Прил.4!N229</f>
        <v>13311560</v>
      </c>
      <c r="E272" s="68">
        <f>Прил.4!O229</f>
        <v>5401760</v>
      </c>
      <c r="F272" s="68">
        <f>Прил.4!P229</f>
        <v>5401760</v>
      </c>
      <c r="G272" s="172">
        <f t="shared" si="5"/>
        <v>1</v>
      </c>
    </row>
    <row r="273" spans="1:7" s="188" customFormat="1" ht="28.5" hidden="1" x14ac:dyDescent="0.2">
      <c r="A273" s="191" t="str">
        <f>Прил.4!A320</f>
        <v xml:space="preserve">Муниципальная программа "Формирование современной сельской среды на 2018-2022 годы на территории сельского поселения Хатанга" </v>
      </c>
      <c r="B273" s="185" t="str">
        <f>Прил.4!E320</f>
        <v>1000000000</v>
      </c>
      <c r="C273" s="185"/>
      <c r="D273" s="187">
        <f>Прил.4!N320</f>
        <v>0</v>
      </c>
      <c r="E273" s="187">
        <f>Прил.4!O320</f>
        <v>0</v>
      </c>
      <c r="F273" s="187">
        <f>Прил.4!P320</f>
        <v>0</v>
      </c>
      <c r="G273" s="172" t="str">
        <f t="shared" si="5"/>
        <v xml:space="preserve"> </v>
      </c>
    </row>
    <row r="274" spans="1:7" ht="25.5" hidden="1" x14ac:dyDescent="0.2">
      <c r="A274" s="132" t="str">
        <f>Прил.4!A321</f>
        <v>Создание наиболее благоприятных и комфортных условий жизнедеятельности населения на территории сельского поселения Хатанга</v>
      </c>
      <c r="B274" s="69" t="str">
        <f>Прил.4!E321</f>
        <v>1000010010</v>
      </c>
      <c r="C274" s="69"/>
      <c r="D274" s="67">
        <f>Прил.4!N321</f>
        <v>0</v>
      </c>
      <c r="E274" s="67">
        <f>Прил.4!O321</f>
        <v>0</v>
      </c>
      <c r="F274" s="67">
        <f>Прил.4!P321</f>
        <v>0</v>
      </c>
      <c r="G274" s="172" t="str">
        <f t="shared" si="5"/>
        <v xml:space="preserve"> </v>
      </c>
    </row>
    <row r="275" spans="1:7" hidden="1" x14ac:dyDescent="0.2">
      <c r="A275" s="132" t="str">
        <f>Прил.4!A322</f>
        <v>Закупка товаров, работ и услуг для обеспечения государственных (муниципальных) нужд</v>
      </c>
      <c r="B275" s="69" t="str">
        <f>Прил.4!E322</f>
        <v>1000010010</v>
      </c>
      <c r="C275" s="69" t="str">
        <f>Прил.4!F322</f>
        <v>200</v>
      </c>
      <c r="D275" s="67">
        <f>Прил.4!N322</f>
        <v>0</v>
      </c>
      <c r="E275" s="67">
        <f>Прил.4!O322</f>
        <v>0</v>
      </c>
      <c r="F275" s="67">
        <f>Прил.4!P322</f>
        <v>0</v>
      </c>
      <c r="G275" s="172" t="str">
        <f t="shared" si="5"/>
        <v xml:space="preserve"> </v>
      </c>
    </row>
    <row r="276" spans="1:7" s="75" customFormat="1" ht="13.5" hidden="1" customHeight="1" x14ac:dyDescent="0.2">
      <c r="A276" s="149" t="str">
        <f>Прил.4!A323</f>
        <v xml:space="preserve">Иные закупки товаров, работ и услуг для обеспечения государственных (муниципальных) нужд
</v>
      </c>
      <c r="B276" s="70" t="str">
        <f>Прил.4!E323</f>
        <v>1000010010</v>
      </c>
      <c r="C276" s="70" t="str">
        <f>Прил.4!F323</f>
        <v>240</v>
      </c>
      <c r="D276" s="68">
        <f>Прил.4!N323</f>
        <v>0</v>
      </c>
      <c r="E276" s="68">
        <f>Прил.4!O323</f>
        <v>0</v>
      </c>
      <c r="F276" s="68">
        <f>Прил.4!P323</f>
        <v>0</v>
      </c>
      <c r="G276" s="172" t="str">
        <f t="shared" si="5"/>
        <v xml:space="preserve"> </v>
      </c>
    </row>
    <row r="277" spans="1:7" s="80" customFormat="1" ht="25.5" hidden="1" x14ac:dyDescent="0.2">
      <c r="A277" s="93" t="str">
        <f>Прил.4!A148</f>
        <v>Муниципальная программа "Формирование законопослушного поведения участников дорожного движения на территории сельского поселения Хатанга"</v>
      </c>
      <c r="B277" s="94" t="str">
        <f>Прил.4!E148</f>
        <v>1100000000</v>
      </c>
      <c r="C277" s="94"/>
      <c r="D277" s="66">
        <f>Прил.4!N148</f>
        <v>0</v>
      </c>
      <c r="E277" s="66">
        <f>Прил.4!O148</f>
        <v>0</v>
      </c>
      <c r="F277" s="66">
        <f>Прил.4!P148</f>
        <v>0</v>
      </c>
      <c r="G277" s="172" t="str">
        <f t="shared" si="5"/>
        <v xml:space="preserve"> </v>
      </c>
    </row>
    <row r="278" spans="1:7" ht="25.5" hidden="1" x14ac:dyDescent="0.2">
      <c r="A278" s="64" t="str">
        <f>Прил.4!A149</f>
        <v>Предупреждение опасного поведения участников дорожного движения и профилактика дорожно-транспортных происшествий</v>
      </c>
      <c r="B278" s="69" t="str">
        <f>Прил.4!E149</f>
        <v>1100011010</v>
      </c>
      <c r="C278" s="69"/>
      <c r="D278" s="67">
        <f>Прил.4!N149</f>
        <v>0</v>
      </c>
      <c r="E278" s="67">
        <f>Прил.4!O149</f>
        <v>0</v>
      </c>
      <c r="F278" s="67">
        <f>Прил.4!P149</f>
        <v>0</v>
      </c>
      <c r="G278" s="172" t="str">
        <f t="shared" si="5"/>
        <v xml:space="preserve"> </v>
      </c>
    </row>
    <row r="279" spans="1:7" hidden="1" x14ac:dyDescent="0.2">
      <c r="A279" s="64" t="str">
        <f>Прил.4!A150</f>
        <v>Закупка товаров, работ и услуг для обеспечения государственных (муниципальных) нужд</v>
      </c>
      <c r="B279" s="69" t="str">
        <f>Прил.4!E150</f>
        <v>1100011010</v>
      </c>
      <c r="C279" s="69" t="str">
        <f>Прил.4!F150</f>
        <v>200</v>
      </c>
      <c r="D279" s="67">
        <f>Прил.4!N150</f>
        <v>0</v>
      </c>
      <c r="E279" s="67">
        <f>Прил.4!O150</f>
        <v>0</v>
      </c>
      <c r="F279" s="67">
        <f>Прил.4!P150</f>
        <v>0</v>
      </c>
      <c r="G279" s="172" t="str">
        <f t="shared" si="5"/>
        <v xml:space="preserve"> </v>
      </c>
    </row>
    <row r="280" spans="1:7" s="75" customFormat="1" ht="14.25" hidden="1" customHeight="1" x14ac:dyDescent="0.2">
      <c r="A280" s="95" t="str">
        <f>Прил.4!A151</f>
        <v xml:space="preserve">Иные закупки товаров, работ и услуг для обеспечения государственных (муниципальных) нужд
</v>
      </c>
      <c r="B280" s="70" t="str">
        <f>Прил.4!E151</f>
        <v>1100011010</v>
      </c>
      <c r="C280" s="70" t="str">
        <f>Прил.4!F151</f>
        <v>240</v>
      </c>
      <c r="D280" s="68">
        <f>Прил.4!N151</f>
        <v>0</v>
      </c>
      <c r="E280" s="68">
        <f>Прил.4!O151</f>
        <v>0</v>
      </c>
      <c r="F280" s="68">
        <f>Прил.4!P151</f>
        <v>0</v>
      </c>
      <c r="G280" s="172" t="str">
        <f t="shared" si="5"/>
        <v xml:space="preserve"> </v>
      </c>
    </row>
    <row r="281" spans="1:7" s="188" customFormat="1" ht="14.25" x14ac:dyDescent="0.2">
      <c r="A281" s="184" t="s">
        <v>57</v>
      </c>
      <c r="B281" s="185" t="s">
        <v>157</v>
      </c>
      <c r="C281" s="185"/>
      <c r="D281" s="187">
        <f>D282+D294+D303</f>
        <v>362432282.07999998</v>
      </c>
      <c r="E281" s="187">
        <f>E282+E294+E303</f>
        <v>202376862.86000001</v>
      </c>
      <c r="F281" s="187">
        <f>F282+F294+F303</f>
        <v>197627992.36000001</v>
      </c>
      <c r="G281" s="172">
        <f t="shared" si="5"/>
        <v>1</v>
      </c>
    </row>
    <row r="282" spans="1:7" s="188" customFormat="1" ht="18" customHeight="1" x14ac:dyDescent="0.2">
      <c r="A282" s="184" t="s">
        <v>371</v>
      </c>
      <c r="B282" s="185" t="s">
        <v>423</v>
      </c>
      <c r="C282" s="186"/>
      <c r="D282" s="187">
        <f>D283+D288+D291</f>
        <v>1721295.3</v>
      </c>
      <c r="E282" s="187">
        <f>E283+E288+E291</f>
        <v>1746402</v>
      </c>
      <c r="F282" s="187">
        <f>F283+F288+F291</f>
        <v>63019</v>
      </c>
      <c r="G282" s="172">
        <f t="shared" si="5"/>
        <v>1</v>
      </c>
    </row>
    <row r="283" spans="1:7" ht="25.5" x14ac:dyDescent="0.2">
      <c r="A283" s="64" t="str">
        <f>Прил.4!A119</f>
        <v>Расходы на осуществление первичного воинского учета органами местного самоуправления поселений, муниципальных и городских округов</v>
      </c>
      <c r="B283" s="69" t="str">
        <f>Прил.4!E119</f>
        <v>9100051180</v>
      </c>
      <c r="C283" s="69"/>
      <c r="D283" s="67">
        <f>Прил.4!N119</f>
        <v>1658276.3</v>
      </c>
      <c r="E283" s="67">
        <f>Прил.4!O119</f>
        <v>1683383</v>
      </c>
      <c r="F283" s="67">
        <f>Прил.4!P119</f>
        <v>0</v>
      </c>
      <c r="G283" s="172">
        <f t="shared" si="5"/>
        <v>1</v>
      </c>
    </row>
    <row r="284" spans="1:7" ht="38.25" x14ac:dyDescent="0.2">
      <c r="A284" s="64" t="str">
        <f>Прил.4!A120</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284" s="69" t="str">
        <f>Прил.4!E120</f>
        <v>9100051180</v>
      </c>
      <c r="C284" s="69" t="str">
        <f>Прил.4!F120</f>
        <v>100</v>
      </c>
      <c r="D284" s="67">
        <f>Прил.4!N120</f>
        <v>1370622.96</v>
      </c>
      <c r="E284" s="67">
        <f>Прил.4!O120</f>
        <v>1376883</v>
      </c>
      <c r="F284" s="67">
        <f>Прил.4!P120</f>
        <v>0</v>
      </c>
      <c r="G284" s="172">
        <f t="shared" si="5"/>
        <v>1</v>
      </c>
    </row>
    <row r="285" spans="1:7" s="75" customFormat="1" x14ac:dyDescent="0.2">
      <c r="A285" s="95" t="str">
        <f>Прил.4!A121</f>
        <v>Расходы на выплаты персоналу государственных (муниципальных) органов</v>
      </c>
      <c r="B285" s="70" t="str">
        <f>Прил.4!E121</f>
        <v>9100051180</v>
      </c>
      <c r="C285" s="70" t="str">
        <f>Прил.4!F121</f>
        <v>120</v>
      </c>
      <c r="D285" s="68">
        <f>Прил.4!N121</f>
        <v>1370622.96</v>
      </c>
      <c r="E285" s="68">
        <f>Прил.4!O121</f>
        <v>1376883</v>
      </c>
      <c r="F285" s="68">
        <f>Прил.4!P121</f>
        <v>0</v>
      </c>
      <c r="G285" s="172">
        <f t="shared" si="5"/>
        <v>1</v>
      </c>
    </row>
    <row r="286" spans="1:7" x14ac:dyDescent="0.2">
      <c r="A286" s="64" t="str">
        <f>Прил.4!A122</f>
        <v>Закупка товаров, работ и услуг для обеспечения государственных (муниципальных) нужд</v>
      </c>
      <c r="B286" s="69" t="str">
        <f>Прил.4!E122</f>
        <v>9100051180</v>
      </c>
      <c r="C286" s="69" t="str">
        <f>Прил.4!F122</f>
        <v>200</v>
      </c>
      <c r="D286" s="67">
        <f>Прил.4!N122</f>
        <v>287653.34000000003</v>
      </c>
      <c r="E286" s="67">
        <f>Прил.4!O122</f>
        <v>306500</v>
      </c>
      <c r="F286" s="67">
        <f>Прил.4!P122</f>
        <v>0</v>
      </c>
      <c r="G286" s="172">
        <f t="shared" si="5"/>
        <v>1</v>
      </c>
    </row>
    <row r="287" spans="1:7" s="75" customFormat="1" ht="14.1" customHeight="1" x14ac:dyDescent="0.2">
      <c r="A287" s="95" t="str">
        <f>Прил.4!A123</f>
        <v xml:space="preserve">Иные закупки товаров, работ и услуг для обеспечения государственных (муниципальных) нужд
</v>
      </c>
      <c r="B287" s="70" t="str">
        <f>Прил.4!E123</f>
        <v>9100051180</v>
      </c>
      <c r="C287" s="70" t="str">
        <f>Прил.4!F123</f>
        <v>240</v>
      </c>
      <c r="D287" s="68">
        <f>Прил.4!N123</f>
        <v>287653.34000000003</v>
      </c>
      <c r="E287" s="68">
        <f>Прил.4!O123</f>
        <v>306500</v>
      </c>
      <c r="F287" s="68">
        <f>Прил.4!P123</f>
        <v>0</v>
      </c>
      <c r="G287" s="172">
        <f t="shared" si="5"/>
        <v>1</v>
      </c>
    </row>
    <row r="288" spans="1:7" hidden="1" x14ac:dyDescent="0.2">
      <c r="A288" s="64" t="str">
        <f>Прил.4!A63</f>
        <v>Государственная регистрация актов гражданского состояния</v>
      </c>
      <c r="B288" s="69" t="str">
        <f>Прил.4!E63</f>
        <v>9100059310</v>
      </c>
      <c r="C288" s="148"/>
      <c r="D288" s="67">
        <f>Прил.4!N63</f>
        <v>0</v>
      </c>
      <c r="E288" s="67">
        <f>Прил.4!O63</f>
        <v>0</v>
      </c>
      <c r="F288" s="67">
        <f>Прил.4!P63</f>
        <v>0</v>
      </c>
      <c r="G288" s="172" t="str">
        <f t="shared" si="5"/>
        <v xml:space="preserve"> </v>
      </c>
    </row>
    <row r="289" spans="1:7" hidden="1" x14ac:dyDescent="0.2">
      <c r="A289" s="64" t="str">
        <f>Прил.4!A64</f>
        <v>Закупка товаров, работ и услуг для обеспечения государственных (муниципальных) нужд</v>
      </c>
      <c r="B289" s="69" t="str">
        <f>Прил.4!E64</f>
        <v>9100059310</v>
      </c>
      <c r="C289" s="69" t="str">
        <f>Прил.4!F64</f>
        <v>200</v>
      </c>
      <c r="D289" s="67">
        <f>Прил.4!N64</f>
        <v>0</v>
      </c>
      <c r="E289" s="67">
        <f>Прил.4!O64</f>
        <v>0</v>
      </c>
      <c r="F289" s="67">
        <f>Прил.4!P64</f>
        <v>0</v>
      </c>
      <c r="G289" s="172" t="str">
        <f t="shared" si="5"/>
        <v xml:space="preserve"> </v>
      </c>
    </row>
    <row r="290" spans="1:7" s="75" customFormat="1" ht="14.25" hidden="1" customHeight="1" x14ac:dyDescent="0.2">
      <c r="A290" s="95" t="str">
        <f>Прил.4!A65</f>
        <v xml:space="preserve">Иные закупки товаров, работ и услуг для обеспечения государственных (муниципальных) нужд
</v>
      </c>
      <c r="B290" s="70" t="str">
        <f>Прил.4!E65</f>
        <v>9100059310</v>
      </c>
      <c r="C290" s="70" t="str">
        <f>Прил.4!F65</f>
        <v>240</v>
      </c>
      <c r="D290" s="68">
        <f>Прил.4!N65</f>
        <v>0</v>
      </c>
      <c r="E290" s="68">
        <f>Прил.4!O65</f>
        <v>0</v>
      </c>
      <c r="F290" s="68">
        <f>Прил.4!P65</f>
        <v>0</v>
      </c>
      <c r="G290" s="172" t="str">
        <f t="shared" si="5"/>
        <v xml:space="preserve"> </v>
      </c>
    </row>
    <row r="291" spans="1:7" ht="25.5" x14ac:dyDescent="0.2">
      <c r="A291" s="64" t="str">
        <f>Прил.4!A66</f>
        <v>Осуществление государственных полномочий по созданию и обеспечению деятельности административных комиссий</v>
      </c>
      <c r="B291" s="69" t="str">
        <f>Прил.4!E66</f>
        <v>9100075140</v>
      </c>
      <c r="C291" s="148"/>
      <c r="D291" s="67">
        <f>Прил.4!N66</f>
        <v>63019</v>
      </c>
      <c r="E291" s="67">
        <f>Прил.4!O66</f>
        <v>63019</v>
      </c>
      <c r="F291" s="67">
        <f>Прил.4!P66</f>
        <v>63019</v>
      </c>
      <c r="G291" s="172">
        <f t="shared" si="5"/>
        <v>1</v>
      </c>
    </row>
    <row r="292" spans="1:7" x14ac:dyDescent="0.2">
      <c r="A292" s="64" t="str">
        <f>Прил.4!A67</f>
        <v>Закупка товаров, работ и услуг для обеспечения государственных (муниципальных) нужд</v>
      </c>
      <c r="B292" s="69" t="str">
        <f>Прил.4!E67</f>
        <v>9100075140</v>
      </c>
      <c r="C292" s="69" t="str">
        <f>Прил.4!F67</f>
        <v>200</v>
      </c>
      <c r="D292" s="67">
        <f>Прил.4!N67</f>
        <v>63019</v>
      </c>
      <c r="E292" s="67">
        <f>Прил.4!O67</f>
        <v>63019</v>
      </c>
      <c r="F292" s="67">
        <f>Прил.4!P67</f>
        <v>63019</v>
      </c>
      <c r="G292" s="172">
        <f t="shared" si="5"/>
        <v>1</v>
      </c>
    </row>
    <row r="293" spans="1:7" s="75" customFormat="1" ht="14.1" customHeight="1" x14ac:dyDescent="0.2">
      <c r="A293" s="95" t="str">
        <f>Прил.4!A68</f>
        <v xml:space="preserve">Иные закупки товаров, работ и услуг для обеспечения государственных (муниципальных) нужд
</v>
      </c>
      <c r="B293" s="70" t="str">
        <f>Прил.4!E68</f>
        <v>9100075140</v>
      </c>
      <c r="C293" s="70" t="str">
        <f>Прил.4!F68</f>
        <v>240</v>
      </c>
      <c r="D293" s="68">
        <f>Прил.4!N68</f>
        <v>63019</v>
      </c>
      <c r="E293" s="68">
        <f>Прил.4!O68</f>
        <v>63019</v>
      </c>
      <c r="F293" s="68">
        <f>Прил.4!P68</f>
        <v>63019</v>
      </c>
      <c r="G293" s="172">
        <f t="shared" si="5"/>
        <v>1</v>
      </c>
    </row>
    <row r="294" spans="1:7" s="188" customFormat="1" ht="42.75" x14ac:dyDescent="0.2">
      <c r="A294" s="184" t="s">
        <v>374</v>
      </c>
      <c r="B294" s="185" t="s">
        <v>373</v>
      </c>
      <c r="C294" s="186"/>
      <c r="D294" s="187">
        <f>D295+D300</f>
        <v>3656906.61</v>
      </c>
      <c r="E294" s="187">
        <f>E295+E300</f>
        <v>510267.88</v>
      </c>
      <c r="F294" s="187">
        <f>F295+F300</f>
        <v>510267.88</v>
      </c>
      <c r="G294" s="172">
        <f t="shared" si="5"/>
        <v>1</v>
      </c>
    </row>
    <row r="295" spans="1:7" ht="63.75" x14ac:dyDescent="0.2">
      <c r="A295" s="132" t="str">
        <f>Прил.4!A153</f>
        <v>Расходы на реализацию соглашений о передаче органам местного самоуправления сельских поселений отдельных  полномочий органов местного самоуправления Таймырского Долгано-Ненецкого муниципального района по созданию условий для предоставления транспортных услуг населению и организации транспортного обслуживания населения в границах поселения в соответствии с заключенными соглашениями</v>
      </c>
      <c r="B295" s="69" t="str">
        <f>Прил.4!E153</f>
        <v>9300006050</v>
      </c>
      <c r="C295" s="148"/>
      <c r="D295" s="67">
        <f>Прил.4!N153</f>
        <v>3146638.73</v>
      </c>
      <c r="E295" s="67">
        <f>Прил.4!O153</f>
        <v>0</v>
      </c>
      <c r="F295" s="67">
        <f>Прил.4!P153</f>
        <v>0</v>
      </c>
      <c r="G295" s="172">
        <f t="shared" ref="G295:G355" si="9">IF(SUM(D295:F295)&gt;0,1," ")</f>
        <v>1</v>
      </c>
    </row>
    <row r="296" spans="1:7" ht="38.25" x14ac:dyDescent="0.2">
      <c r="A296" s="132" t="str">
        <f>Прил.4!A154</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296" s="69" t="str">
        <f>Прил.4!E154</f>
        <v>9300006050</v>
      </c>
      <c r="C296" s="69" t="str">
        <f>Прил.4!F154</f>
        <v>100</v>
      </c>
      <c r="D296" s="67">
        <f>Прил.4!N154</f>
        <v>170089.3</v>
      </c>
      <c r="E296" s="67">
        <f>Прил.4!O154</f>
        <v>0</v>
      </c>
      <c r="F296" s="67">
        <f>Прил.4!P154</f>
        <v>0</v>
      </c>
      <c r="G296" s="172">
        <f t="shared" si="9"/>
        <v>1</v>
      </c>
    </row>
    <row r="297" spans="1:7" s="75" customFormat="1" x14ac:dyDescent="0.2">
      <c r="A297" s="149" t="str">
        <f>Прил.4!A155</f>
        <v>Расходы на выплаты персоналу государственных (муниципальных) органов</v>
      </c>
      <c r="B297" s="70" t="str">
        <f>Прил.4!E155</f>
        <v>9300006050</v>
      </c>
      <c r="C297" s="70" t="str">
        <f>Прил.4!F155</f>
        <v>120</v>
      </c>
      <c r="D297" s="68">
        <f>Прил.4!N155</f>
        <v>170089.3</v>
      </c>
      <c r="E297" s="68">
        <f>Прил.4!O155</f>
        <v>0</v>
      </c>
      <c r="F297" s="68">
        <f>Прил.4!P155</f>
        <v>0</v>
      </c>
      <c r="G297" s="172">
        <f t="shared" si="9"/>
        <v>1</v>
      </c>
    </row>
    <row r="298" spans="1:7" x14ac:dyDescent="0.2">
      <c r="A298" s="132" t="str">
        <f>Прил.4!A156</f>
        <v>Закупка товаров, работ и услуг для обеспечения государственных (муниципальных) нужд</v>
      </c>
      <c r="B298" s="69" t="str">
        <f>Прил.4!E156</f>
        <v>9300006050</v>
      </c>
      <c r="C298" s="69" t="str">
        <f>Прил.4!F156</f>
        <v>200</v>
      </c>
      <c r="D298" s="67">
        <f>Прил.4!N156</f>
        <v>2976549.43</v>
      </c>
      <c r="E298" s="67">
        <f>Прил.4!O156</f>
        <v>0</v>
      </c>
      <c r="F298" s="67">
        <f>Прил.4!P156</f>
        <v>0</v>
      </c>
      <c r="G298" s="172">
        <f t="shared" si="9"/>
        <v>1</v>
      </c>
    </row>
    <row r="299" spans="1:7" s="75" customFormat="1" ht="14.1" customHeight="1" x14ac:dyDescent="0.2">
      <c r="A299" s="149" t="str">
        <f>Прил.4!A157</f>
        <v xml:space="preserve">Иные закупки товаров, работ и услуг для обеспечения государственных (муниципальных) нужд
</v>
      </c>
      <c r="B299" s="70" t="str">
        <f>Прил.4!E157</f>
        <v>9300006050</v>
      </c>
      <c r="C299" s="70" t="str">
        <f>Прил.4!F157</f>
        <v>240</v>
      </c>
      <c r="D299" s="68">
        <f>Прил.4!N157</f>
        <v>2976549.43</v>
      </c>
      <c r="E299" s="68">
        <f>Прил.4!O157</f>
        <v>0</v>
      </c>
      <c r="F299" s="68">
        <f>Прил.4!P157</f>
        <v>0</v>
      </c>
      <c r="G299" s="172">
        <f t="shared" si="9"/>
        <v>1</v>
      </c>
    </row>
    <row r="300" spans="1:7" ht="51" x14ac:dyDescent="0.2">
      <c r="A300" s="132" t="str">
        <f>Прил.4!A215</f>
        <v>Расходы на реализацию соглашений о передаче органам местного самоуправления сельских поселений отдельных  полномочий органов местного самоуправления Таймырского Долгано-Ненецкого муниципального района, предусмотренных п. 20 ст. 14 Федерального закона от 06.10.2003 №131-ФЗ «Об общих принципах организации местного самоуправления в Российской Федерации»</v>
      </c>
      <c r="B300" s="69" t="str">
        <f>Прил.4!E215</f>
        <v>9300006060</v>
      </c>
      <c r="C300" s="148"/>
      <c r="D300" s="67">
        <f>Прил.4!N215</f>
        <v>510267.88</v>
      </c>
      <c r="E300" s="67">
        <f>Прил.4!O215</f>
        <v>510267.88</v>
      </c>
      <c r="F300" s="67">
        <f>Прил.4!P215</f>
        <v>510267.88</v>
      </c>
      <c r="G300" s="172">
        <f t="shared" si="9"/>
        <v>1</v>
      </c>
    </row>
    <row r="301" spans="1:7" ht="38.25" x14ac:dyDescent="0.2">
      <c r="A301" s="132" t="str">
        <f>Прил.4!A216</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301" s="69" t="str">
        <f>Прил.4!E216</f>
        <v>9300006060</v>
      </c>
      <c r="C301" s="69" t="str">
        <f>Прил.4!F216</f>
        <v>100</v>
      </c>
      <c r="D301" s="67">
        <f>Прил.4!N216</f>
        <v>510267.88</v>
      </c>
      <c r="E301" s="67">
        <f>Прил.4!O216</f>
        <v>510267.88</v>
      </c>
      <c r="F301" s="67">
        <f>Прил.4!P216</f>
        <v>510267.88</v>
      </c>
      <c r="G301" s="172">
        <f t="shared" si="9"/>
        <v>1</v>
      </c>
    </row>
    <row r="302" spans="1:7" s="75" customFormat="1" x14ac:dyDescent="0.2">
      <c r="A302" s="149" t="str">
        <f>Прил.4!A217</f>
        <v>Расходы на выплаты персоналу государственных (муниципальных) органов</v>
      </c>
      <c r="B302" s="70" t="str">
        <f>Прил.4!E217</f>
        <v>9300006060</v>
      </c>
      <c r="C302" s="70" t="str">
        <f>Прил.4!F217</f>
        <v>120</v>
      </c>
      <c r="D302" s="68">
        <f>Прил.4!N217</f>
        <v>510267.88</v>
      </c>
      <c r="E302" s="68">
        <f>Прил.4!O217</f>
        <v>510267.88</v>
      </c>
      <c r="F302" s="68">
        <f>Прил.4!P217</f>
        <v>510267.88</v>
      </c>
      <c r="G302" s="172">
        <f t="shared" si="9"/>
        <v>1</v>
      </c>
    </row>
    <row r="303" spans="1:7" s="188" customFormat="1" ht="14.25" x14ac:dyDescent="0.2">
      <c r="A303" s="184" t="s">
        <v>375</v>
      </c>
      <c r="B303" s="185" t="s">
        <v>372</v>
      </c>
      <c r="C303" s="186"/>
      <c r="D303" s="187">
        <f>D304+D310+D353+D367+D379+D385+D394+D403+D406+D408+D422+D411+D413+D419+D397+D428+D432+D439+D442+D445+D391+D448+D457+D460+D469+D466+D472+D475+D478+D481+D484+D382+D487+D490+D493+D454+D499+D502+D511+D451+D463+D370+D372+D376+D496+D388+D505+D508+D425+D416+D374+D431+D400</f>
        <v>357054080.17000002</v>
      </c>
      <c r="E303" s="187">
        <f>E304+E310+E353+E367+E379+E385+E394+E403+E406+E408+E422+E411+E413+E419+E397+E428+E432+E439+E442+E445+E448+E457+E460+E469+E466+E472+E475+E478+E481+E484+E382+E487+E490+E493+E454+E499+E502+E511+E451+E463+E370+E372+E376+E496</f>
        <v>200120192.97999999</v>
      </c>
      <c r="F303" s="187">
        <f>F304+F310+F353+F367+F379+F385+F394+F403+F406+F408+F422+F411+F413+F419+F397+F428+F432+F439+F442+F445+F448+F457+F460+F469+F466+F472+F475+F478+F481+F484+F382+F487+F490+F493+F454+F499+F502+F511+F451+F463+F370+F372+F376+F496</f>
        <v>197054705.47999999</v>
      </c>
      <c r="G303" s="172">
        <f t="shared" si="9"/>
        <v>1</v>
      </c>
    </row>
    <row r="304" spans="1:7" s="80" customFormat="1" x14ac:dyDescent="0.2">
      <c r="A304" s="93" t="str">
        <f>Прил.4!A15</f>
        <v>Глава муниципального образования</v>
      </c>
      <c r="B304" s="94" t="str">
        <f>Прил.4!E15</f>
        <v xml:space="preserve">9400001010 </v>
      </c>
      <c r="C304" s="94"/>
      <c r="D304" s="66">
        <f>D305+D429+D307</f>
        <v>3334715.6</v>
      </c>
      <c r="E304" s="66">
        <f>E305+E429+E307</f>
        <v>3334715.6</v>
      </c>
      <c r="F304" s="66">
        <f>F305+F429+F307</f>
        <v>3334715.6</v>
      </c>
      <c r="G304" s="172">
        <f t="shared" si="9"/>
        <v>1</v>
      </c>
    </row>
    <row r="305" spans="1:7" ht="38.25" x14ac:dyDescent="0.2">
      <c r="A305" s="64" t="str">
        <f>Прил.4!A16</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305" s="69" t="str">
        <f>Прил.4!E16</f>
        <v xml:space="preserve">9400001010 </v>
      </c>
      <c r="C305" s="69" t="str">
        <f>Прил.4!F16</f>
        <v>100</v>
      </c>
      <c r="D305" s="67">
        <f>Прил.4!N16</f>
        <v>3334715.6</v>
      </c>
      <c r="E305" s="67">
        <f>Прил.4!O16</f>
        <v>3334715.6</v>
      </c>
      <c r="F305" s="67">
        <f>Прил.4!P16</f>
        <v>3334715.6</v>
      </c>
      <c r="G305" s="172">
        <f t="shared" si="9"/>
        <v>1</v>
      </c>
    </row>
    <row r="306" spans="1:7" s="75" customFormat="1" x14ac:dyDescent="0.2">
      <c r="A306" s="95" t="str">
        <f>Прил.4!A17</f>
        <v>Расходы на выплаты персоналу государственных (муниципальных) органов</v>
      </c>
      <c r="B306" s="70" t="str">
        <f>Прил.4!E17</f>
        <v xml:space="preserve">9400001010 </v>
      </c>
      <c r="C306" s="70" t="str">
        <f>Прил.4!F17</f>
        <v>120</v>
      </c>
      <c r="D306" s="68">
        <f>Прил.4!N17</f>
        <v>3334715.6</v>
      </c>
      <c r="E306" s="68">
        <f>Прил.4!O17</f>
        <v>3334715.6</v>
      </c>
      <c r="F306" s="68">
        <f>Прил.4!P17</f>
        <v>3334715.6</v>
      </c>
      <c r="G306" s="172">
        <f t="shared" si="9"/>
        <v>1</v>
      </c>
    </row>
    <row r="307" spans="1:7" hidden="1" x14ac:dyDescent="0.2">
      <c r="A307" s="64" t="str">
        <f>Прил.4!A55</f>
        <v>Обеспечение проведения выборов и референдумов</v>
      </c>
      <c r="B307" s="69" t="str">
        <f>Прил.4!E55</f>
        <v>9400001020</v>
      </c>
      <c r="C307" s="69"/>
      <c r="D307" s="67">
        <f>Прил.4!G55</f>
        <v>0</v>
      </c>
      <c r="E307" s="67">
        <f>Прил.4!H55</f>
        <v>0</v>
      </c>
      <c r="F307" s="67">
        <f>Прил.4!I55</f>
        <v>0</v>
      </c>
      <c r="G307" s="172" t="str">
        <f t="shared" si="9"/>
        <v xml:space="preserve"> </v>
      </c>
    </row>
    <row r="308" spans="1:7" hidden="1" x14ac:dyDescent="0.2">
      <c r="A308" s="64" t="str">
        <f>Прил.4!A56</f>
        <v>Иные бюджетные ассигнования</v>
      </c>
      <c r="B308" s="69" t="str">
        <f>Прил.4!E56</f>
        <v>9400001020</v>
      </c>
      <c r="C308" s="69" t="str">
        <f>Прил.4!F56</f>
        <v>800</v>
      </c>
      <c r="D308" s="67">
        <f>Прил.4!G56</f>
        <v>0</v>
      </c>
      <c r="E308" s="67">
        <f>Прил.4!H56</f>
        <v>0</v>
      </c>
      <c r="F308" s="67">
        <f>Прил.4!I56</f>
        <v>0</v>
      </c>
      <c r="G308" s="172" t="str">
        <f t="shared" si="9"/>
        <v xml:space="preserve"> </v>
      </c>
    </row>
    <row r="309" spans="1:7" s="75" customFormat="1" hidden="1" x14ac:dyDescent="0.2">
      <c r="A309" s="95" t="str">
        <f>Прил.4!A57</f>
        <v>Специальные расходы</v>
      </c>
      <c r="B309" s="70" t="str">
        <f>Прил.4!E57</f>
        <v>9400001020</v>
      </c>
      <c r="C309" s="70" t="str">
        <f>Прил.4!F57</f>
        <v>880</v>
      </c>
      <c r="D309" s="68">
        <f>Прил.4!G57</f>
        <v>0</v>
      </c>
      <c r="E309" s="68">
        <f>Прил.4!H57</f>
        <v>0</v>
      </c>
      <c r="F309" s="68">
        <f>Прил.4!I57</f>
        <v>0</v>
      </c>
      <c r="G309" s="172" t="str">
        <f t="shared" si="9"/>
        <v xml:space="preserve"> </v>
      </c>
    </row>
    <row r="310" spans="1:7" s="80" customFormat="1" x14ac:dyDescent="0.2">
      <c r="A310" s="93" t="str">
        <f>Прил.4!A26</f>
        <v>Центральный аппарат</v>
      </c>
      <c r="B310" s="94" t="str">
        <f>Прил.4!E26</f>
        <v>9400001030</v>
      </c>
      <c r="C310" s="147"/>
      <c r="D310" s="66">
        <f>D311+D314+D316+D318</f>
        <v>113904396.13</v>
      </c>
      <c r="E310" s="66">
        <f>E311+E314+E316+E318</f>
        <v>129258247.75</v>
      </c>
      <c r="F310" s="66">
        <f>F311+F314+F316+F318</f>
        <v>119247427.75</v>
      </c>
      <c r="G310" s="172">
        <f t="shared" si="9"/>
        <v>1</v>
      </c>
    </row>
    <row r="311" spans="1:7" s="80" customFormat="1" ht="38.25" x14ac:dyDescent="0.2">
      <c r="A311" s="71" t="s">
        <v>352</v>
      </c>
      <c r="B311" s="72">
        <v>9400001030</v>
      </c>
      <c r="C311" s="72">
        <v>100</v>
      </c>
      <c r="D311" s="67">
        <f>D312+D313</f>
        <v>94805724.379999995</v>
      </c>
      <c r="E311" s="67">
        <f>E312+E313</f>
        <v>103166623.87</v>
      </c>
      <c r="F311" s="67">
        <f>F312+F313</f>
        <v>102518003.87</v>
      </c>
      <c r="G311" s="172">
        <f t="shared" si="9"/>
        <v>1</v>
      </c>
    </row>
    <row r="312" spans="1:7" s="181" customFormat="1" ht="13.5" hidden="1" x14ac:dyDescent="0.25">
      <c r="A312" s="73" t="s">
        <v>65</v>
      </c>
      <c r="B312" s="74">
        <v>9400001030</v>
      </c>
      <c r="C312" s="74">
        <v>110</v>
      </c>
      <c r="D312" s="68"/>
      <c r="E312" s="68"/>
      <c r="F312" s="68"/>
      <c r="G312" s="172" t="str">
        <f t="shared" si="9"/>
        <v xml:space="preserve"> </v>
      </c>
    </row>
    <row r="313" spans="1:7" s="181" customFormat="1" ht="13.5" x14ac:dyDescent="0.25">
      <c r="A313" s="73" t="s">
        <v>59</v>
      </c>
      <c r="B313" s="74">
        <v>9400001030</v>
      </c>
      <c r="C313" s="74">
        <v>120</v>
      </c>
      <c r="D313" s="68">
        <f>D323+D333+D340+D347</f>
        <v>94805724.379999995</v>
      </c>
      <c r="E313" s="68">
        <f>E323+E333+E340+E347</f>
        <v>103166623.87</v>
      </c>
      <c r="F313" s="68">
        <f>F323+F333+F340+F347</f>
        <v>102518003.87</v>
      </c>
      <c r="G313" s="172">
        <f t="shared" si="9"/>
        <v>1</v>
      </c>
    </row>
    <row r="314" spans="1:7" s="80" customFormat="1" x14ac:dyDescent="0.2">
      <c r="A314" s="132" t="str">
        <f>Прил.4!A172</f>
        <v>Закупка товаров, работ и услуг для обеспечения государственных (муниципальных) нужд</v>
      </c>
      <c r="B314" s="72">
        <v>9400001030</v>
      </c>
      <c r="C314" s="72">
        <v>200</v>
      </c>
      <c r="D314" s="67">
        <f>D315</f>
        <v>19087293.75</v>
      </c>
      <c r="E314" s="67">
        <f>E315</f>
        <v>26080623.879999999</v>
      </c>
      <c r="F314" s="67">
        <f>F315</f>
        <v>16718423.880000001</v>
      </c>
      <c r="G314" s="172">
        <f t="shared" si="9"/>
        <v>1</v>
      </c>
    </row>
    <row r="315" spans="1:7" s="181" customFormat="1" ht="13.5" x14ac:dyDescent="0.25">
      <c r="A315" s="73" t="s">
        <v>60</v>
      </c>
      <c r="B315" s="74">
        <v>9400001030</v>
      </c>
      <c r="C315" s="74">
        <v>240</v>
      </c>
      <c r="D315" s="68">
        <f>D325+D335+D342+D349+D352</f>
        <v>19087293.75</v>
      </c>
      <c r="E315" s="68">
        <f>E325+E335+E342+E349+E352</f>
        <v>26080623.879999999</v>
      </c>
      <c r="F315" s="68">
        <f>F325+F335+F342+F349+F352</f>
        <v>16718423.880000001</v>
      </c>
      <c r="G315" s="172">
        <f t="shared" si="9"/>
        <v>1</v>
      </c>
    </row>
    <row r="316" spans="1:7" s="80" customFormat="1" hidden="1" x14ac:dyDescent="0.2">
      <c r="A316" s="71" t="s">
        <v>61</v>
      </c>
      <c r="B316" s="72" t="s">
        <v>160</v>
      </c>
      <c r="C316" s="72" t="s">
        <v>234</v>
      </c>
      <c r="D316" s="67">
        <f>D317</f>
        <v>0</v>
      </c>
      <c r="E316" s="67">
        <f>E317</f>
        <v>0</v>
      </c>
      <c r="F316" s="67">
        <f>F317</f>
        <v>0</v>
      </c>
      <c r="G316" s="172" t="str">
        <f t="shared" si="9"/>
        <v xml:space="preserve"> </v>
      </c>
    </row>
    <row r="317" spans="1:7" s="181" customFormat="1" ht="13.5" hidden="1" x14ac:dyDescent="0.25">
      <c r="A317" s="73" t="s">
        <v>62</v>
      </c>
      <c r="B317" s="74" t="s">
        <v>160</v>
      </c>
      <c r="C317" s="74" t="s">
        <v>235</v>
      </c>
      <c r="D317" s="68">
        <f>D327</f>
        <v>0</v>
      </c>
      <c r="E317" s="68">
        <f>E327</f>
        <v>0</v>
      </c>
      <c r="F317" s="68">
        <f>F327</f>
        <v>0</v>
      </c>
      <c r="G317" s="172" t="str">
        <f t="shared" si="9"/>
        <v xml:space="preserve"> </v>
      </c>
    </row>
    <row r="318" spans="1:7" s="80" customFormat="1" x14ac:dyDescent="0.2">
      <c r="A318" s="71" t="s">
        <v>63</v>
      </c>
      <c r="B318" s="72">
        <v>9400001030</v>
      </c>
      <c r="C318" s="72">
        <v>800</v>
      </c>
      <c r="D318" s="67">
        <f>D320+D321+D319</f>
        <v>11378</v>
      </c>
      <c r="E318" s="67">
        <f>E320+E321+E319</f>
        <v>11000</v>
      </c>
      <c r="F318" s="67">
        <f>F320+F321+F319</f>
        <v>11000</v>
      </c>
      <c r="G318" s="172">
        <f t="shared" si="9"/>
        <v>1</v>
      </c>
    </row>
    <row r="319" spans="1:7" s="80" customFormat="1" hidden="1" x14ac:dyDescent="0.2">
      <c r="A319" s="114" t="str">
        <f>A329</f>
        <v>Исполнение судебных актов</v>
      </c>
      <c r="B319" s="74">
        <v>9400001030</v>
      </c>
      <c r="C319" s="115" t="str">
        <f>C329</f>
        <v>830</v>
      </c>
      <c r="D319" s="68">
        <f>D329</f>
        <v>0</v>
      </c>
      <c r="E319" s="68">
        <f>E329</f>
        <v>0</v>
      </c>
      <c r="F319" s="68">
        <f>F329</f>
        <v>0</v>
      </c>
      <c r="G319" s="172" t="str">
        <f t="shared" si="9"/>
        <v xml:space="preserve"> </v>
      </c>
    </row>
    <row r="320" spans="1:7" s="181" customFormat="1" ht="13.5" x14ac:dyDescent="0.25">
      <c r="A320" s="73" t="s">
        <v>64</v>
      </c>
      <c r="B320" s="74">
        <v>9400001030</v>
      </c>
      <c r="C320" s="74">
        <v>850</v>
      </c>
      <c r="D320" s="68">
        <f>D330+D337+D344+D351</f>
        <v>11378</v>
      </c>
      <c r="E320" s="68">
        <f>E330+E337+E344+E351</f>
        <v>11000</v>
      </c>
      <c r="F320" s="68">
        <f>F330+F337+F344+F351</f>
        <v>11000</v>
      </c>
      <c r="G320" s="172">
        <f t="shared" si="9"/>
        <v>1</v>
      </c>
    </row>
    <row r="321" spans="1:7" s="181" customFormat="1" ht="13.5" hidden="1" x14ac:dyDescent="0.25">
      <c r="A321" s="73" t="s">
        <v>51</v>
      </c>
      <c r="B321" s="74">
        <v>9400001030</v>
      </c>
      <c r="C321" s="74">
        <v>870</v>
      </c>
      <c r="D321" s="68">
        <v>0</v>
      </c>
      <c r="E321" s="68">
        <v>0</v>
      </c>
      <c r="F321" s="68">
        <v>0</v>
      </c>
      <c r="G321" s="172" t="str">
        <f t="shared" si="9"/>
        <v xml:space="preserve"> </v>
      </c>
    </row>
    <row r="322" spans="1:7" ht="38.25" hidden="1" x14ac:dyDescent="0.2">
      <c r="A322" s="64" t="str">
        <f>Прил.4!A27</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322" s="69" t="str">
        <f>Прил.4!E27</f>
        <v>9400001030</v>
      </c>
      <c r="C322" s="69" t="str">
        <f>Прил.4!F27</f>
        <v>100</v>
      </c>
      <c r="D322" s="67">
        <f>Прил.4!N27</f>
        <v>70526365.840000004</v>
      </c>
      <c r="E322" s="67">
        <f>Прил.4!O27</f>
        <v>72500000</v>
      </c>
      <c r="F322" s="67">
        <f>Прил.4!P27</f>
        <v>68056700</v>
      </c>
      <c r="G322" s="172"/>
    </row>
    <row r="323" spans="1:7" s="75" customFormat="1" hidden="1" x14ac:dyDescent="0.2">
      <c r="A323" s="95" t="str">
        <f>Прил.4!A28</f>
        <v>Расходы на выплаты персоналу государственных (муниципальных) органов</v>
      </c>
      <c r="B323" s="70" t="str">
        <f>Прил.4!E28</f>
        <v>9400001030</v>
      </c>
      <c r="C323" s="70" t="str">
        <f>Прил.4!F28</f>
        <v>120</v>
      </c>
      <c r="D323" s="68">
        <f>Прил.4!N28</f>
        <v>70526365.840000004</v>
      </c>
      <c r="E323" s="68">
        <f>Прил.4!O28</f>
        <v>72500000</v>
      </c>
      <c r="F323" s="68">
        <f>Прил.4!P28</f>
        <v>68056700</v>
      </c>
      <c r="G323" s="172"/>
    </row>
    <row r="324" spans="1:7" hidden="1" x14ac:dyDescent="0.2">
      <c r="A324" s="64" t="str">
        <f>Прил.4!A29</f>
        <v>Закупка товаров, работ и услуг для обеспечения государственных (муниципальных) нужд</v>
      </c>
      <c r="B324" s="69" t="str">
        <f>Прил.4!E29</f>
        <v>9400001030</v>
      </c>
      <c r="C324" s="69" t="str">
        <f>Прил.4!F29</f>
        <v>200</v>
      </c>
      <c r="D324" s="67">
        <f>Прил.4!N29</f>
        <v>17400029.870000001</v>
      </c>
      <c r="E324" s="67">
        <f>Прил.4!O29</f>
        <v>23891340</v>
      </c>
      <c r="F324" s="67">
        <f>Прил.4!P29</f>
        <v>14529140</v>
      </c>
      <c r="G324" s="172"/>
    </row>
    <row r="325" spans="1:7" s="75" customFormat="1" ht="14.1" hidden="1" customHeight="1" x14ac:dyDescent="0.2">
      <c r="A325" s="95" t="str">
        <f>Прил.4!A30</f>
        <v xml:space="preserve">Иные закупки товаров, работ и услуг для обеспечения государственных (муниципальных) нужд
</v>
      </c>
      <c r="B325" s="70" t="str">
        <f>Прил.4!E30</f>
        <v>9400001030</v>
      </c>
      <c r="C325" s="70" t="str">
        <f>Прил.4!F30</f>
        <v>240</v>
      </c>
      <c r="D325" s="68">
        <f>Прил.4!N30</f>
        <v>17400029.870000001</v>
      </c>
      <c r="E325" s="68">
        <f>Прил.4!O30</f>
        <v>23891340</v>
      </c>
      <c r="F325" s="68">
        <f>Прил.4!P30</f>
        <v>14529140</v>
      </c>
      <c r="G325" s="172"/>
    </row>
    <row r="326" spans="1:7" hidden="1" x14ac:dyDescent="0.2">
      <c r="A326" s="64" t="str">
        <f>Прил.4!A31</f>
        <v>Социальное обеспечение и иные выплаты населению</v>
      </c>
      <c r="B326" s="69" t="str">
        <f>Прил.4!E31</f>
        <v>9400001030</v>
      </c>
      <c r="C326" s="69" t="str">
        <f>Прил.4!F31</f>
        <v>300</v>
      </c>
      <c r="D326" s="67">
        <f>Прил.4!N31</f>
        <v>0</v>
      </c>
      <c r="E326" s="67">
        <f>Прил.4!O31</f>
        <v>0</v>
      </c>
      <c r="F326" s="67">
        <f>Прил.4!P31</f>
        <v>0</v>
      </c>
      <c r="G326" s="172"/>
    </row>
    <row r="327" spans="1:7" s="75" customFormat="1" hidden="1" x14ac:dyDescent="0.2">
      <c r="A327" s="95" t="str">
        <f>Прил.4!A32</f>
        <v>Социальные выплаты гражданам, кроме публичных нормативных социальных выплат</v>
      </c>
      <c r="B327" s="70" t="str">
        <f>Прил.4!E32</f>
        <v>9400001030</v>
      </c>
      <c r="C327" s="70" t="str">
        <f>Прил.4!F32</f>
        <v>320</v>
      </c>
      <c r="D327" s="68">
        <f>Прил.4!N32</f>
        <v>0</v>
      </c>
      <c r="E327" s="68">
        <f>Прил.4!O32</f>
        <v>0</v>
      </c>
      <c r="F327" s="68">
        <f>Прил.4!P32</f>
        <v>0</v>
      </c>
      <c r="G327" s="172"/>
    </row>
    <row r="328" spans="1:7" hidden="1" x14ac:dyDescent="0.2">
      <c r="A328" s="64" t="str">
        <f>Прил.4!A33</f>
        <v>Иные бюджетные ассигнования</v>
      </c>
      <c r="B328" s="69" t="str">
        <f>Прил.4!E33</f>
        <v>9400001030</v>
      </c>
      <c r="C328" s="69" t="str">
        <f>Прил.4!F33</f>
        <v>800</v>
      </c>
      <c r="D328" s="67">
        <f>Прил.4!N33</f>
        <v>7378</v>
      </c>
      <c r="E328" s="67">
        <f>Прил.4!O33</f>
        <v>7000</v>
      </c>
      <c r="F328" s="67">
        <f>Прил.4!P33</f>
        <v>7000</v>
      </c>
      <c r="G328" s="172"/>
    </row>
    <row r="329" spans="1:7" hidden="1" x14ac:dyDescent="0.2">
      <c r="A329" s="95" t="str">
        <f>Прил.4!A34</f>
        <v>Исполнение судебных актов</v>
      </c>
      <c r="B329" s="70" t="str">
        <f>Прил.4!E34</f>
        <v>9400001030</v>
      </c>
      <c r="C329" s="70" t="str">
        <f>Прил.4!F34</f>
        <v>830</v>
      </c>
      <c r="D329" s="68">
        <f>Прил.4!N34</f>
        <v>0</v>
      </c>
      <c r="E329" s="68">
        <f>Прил.4!O34</f>
        <v>0</v>
      </c>
      <c r="F329" s="68">
        <f>Прил.4!P34</f>
        <v>0</v>
      </c>
      <c r="G329" s="172"/>
    </row>
    <row r="330" spans="1:7" s="75" customFormat="1" hidden="1" x14ac:dyDescent="0.2">
      <c r="A330" s="95" t="str">
        <f>Прил.4!A35</f>
        <v>Уплата налогов, сборов и иных платежей</v>
      </c>
      <c r="B330" s="70" t="str">
        <f>Прил.4!E35</f>
        <v>9400001030</v>
      </c>
      <c r="C330" s="70" t="str">
        <f>Прил.4!F35</f>
        <v>850</v>
      </c>
      <c r="D330" s="68">
        <f>Прил.4!N35</f>
        <v>7378</v>
      </c>
      <c r="E330" s="68">
        <f>Прил.4!O35</f>
        <v>7000</v>
      </c>
      <c r="F330" s="68">
        <f>Прил.4!P35</f>
        <v>7000</v>
      </c>
      <c r="G330" s="172"/>
    </row>
    <row r="331" spans="1:7" hidden="1" x14ac:dyDescent="0.2">
      <c r="A331" s="302" t="str">
        <f>Прил.4!A397</f>
        <v>Центральный аппарат</v>
      </c>
      <c r="B331" s="69" t="str">
        <f>Прил.4!E397</f>
        <v>9400001030</v>
      </c>
      <c r="C331" s="69"/>
      <c r="D331" s="67">
        <f>Прил.4!N397</f>
        <v>5402929.6200000001</v>
      </c>
      <c r="E331" s="67">
        <f>Прил.4!O397</f>
        <v>8292214.9500000002</v>
      </c>
      <c r="F331" s="67">
        <f>Прил.4!P397</f>
        <v>8086894.9500000002</v>
      </c>
      <c r="G331" s="172"/>
    </row>
    <row r="332" spans="1:7" ht="38.25" hidden="1" x14ac:dyDescent="0.2">
      <c r="A332" s="64" t="str">
        <f>Прил.4!A37</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332" s="69" t="str">
        <f>Прил.4!E398</f>
        <v>9400001030</v>
      </c>
      <c r="C332" s="69" t="str">
        <f>Прил.4!F398</f>
        <v>100</v>
      </c>
      <c r="D332" s="67">
        <f>Прил.4!N398</f>
        <v>4696883.1900000004</v>
      </c>
      <c r="E332" s="67">
        <f>Прил.4!O398</f>
        <v>7084148.5199999996</v>
      </c>
      <c r="F332" s="67">
        <f>Прил.4!P398</f>
        <v>6878828.5199999996</v>
      </c>
      <c r="G332" s="172"/>
    </row>
    <row r="333" spans="1:7" s="75" customFormat="1" hidden="1" x14ac:dyDescent="0.2">
      <c r="A333" s="303" t="str">
        <f>Прил.4!A399</f>
        <v>Расходы на выплаты персоналу государственных (муниципальных) органов</v>
      </c>
      <c r="B333" s="70" t="str">
        <f>Прил.4!E399</f>
        <v>9400001030</v>
      </c>
      <c r="C333" s="70" t="str">
        <f>Прил.4!F399</f>
        <v>120</v>
      </c>
      <c r="D333" s="68">
        <f>Прил.4!N399</f>
        <v>4696883.1900000004</v>
      </c>
      <c r="E333" s="68">
        <f>Прил.4!O399</f>
        <v>7084148.5199999996</v>
      </c>
      <c r="F333" s="68">
        <f>Прил.4!P399</f>
        <v>6878828.5199999996</v>
      </c>
      <c r="G333" s="172"/>
    </row>
    <row r="334" spans="1:7" hidden="1" x14ac:dyDescent="0.2">
      <c r="A334" s="302" t="str">
        <f>Прил.4!A400</f>
        <v>Закупка товаров, работ и услуг для обеспечения государственных (муниципальных) нужд</v>
      </c>
      <c r="B334" s="69" t="str">
        <f>Прил.4!E400</f>
        <v>9400001030</v>
      </c>
      <c r="C334" s="69" t="str">
        <f>Прил.4!F400</f>
        <v>200</v>
      </c>
      <c r="D334" s="67">
        <f>Прил.4!N400</f>
        <v>705546.43</v>
      </c>
      <c r="E334" s="67">
        <f>Прил.4!O400</f>
        <v>1207566.43</v>
      </c>
      <c r="F334" s="67">
        <f>Прил.4!P400</f>
        <v>1207566.43</v>
      </c>
      <c r="G334" s="172"/>
    </row>
    <row r="335" spans="1:7" s="75" customFormat="1" ht="14.1" hidden="1" customHeight="1" x14ac:dyDescent="0.2">
      <c r="A335" s="303" t="str">
        <f>Прил.4!A401</f>
        <v xml:space="preserve">Иные закупки товаров, работ и услуг для обеспечения государственных (муниципальных) нужд
</v>
      </c>
      <c r="B335" s="70" t="str">
        <f>Прил.4!E401</f>
        <v>9400001030</v>
      </c>
      <c r="C335" s="70" t="str">
        <f>Прил.4!F401</f>
        <v>240</v>
      </c>
      <c r="D335" s="68">
        <f>Прил.4!N401</f>
        <v>705546.43</v>
      </c>
      <c r="E335" s="68">
        <f>Прил.4!O401</f>
        <v>1207566.43</v>
      </c>
      <c r="F335" s="68">
        <f>Прил.4!P401</f>
        <v>1207566.43</v>
      </c>
      <c r="G335" s="172"/>
    </row>
    <row r="336" spans="1:7" hidden="1" x14ac:dyDescent="0.2">
      <c r="A336" s="302" t="str">
        <f>Прил.4!A402</f>
        <v>Иные бюджетные ассигнования</v>
      </c>
      <c r="B336" s="69" t="str">
        <f>Прил.4!E402</f>
        <v>9400001030</v>
      </c>
      <c r="C336" s="69" t="str">
        <f>Прил.4!F402</f>
        <v>800</v>
      </c>
      <c r="D336" s="67">
        <f>Прил.4!N402</f>
        <v>500</v>
      </c>
      <c r="E336" s="67">
        <f>Прил.4!O402</f>
        <v>500</v>
      </c>
      <c r="F336" s="67">
        <f>Прил.4!P402</f>
        <v>500</v>
      </c>
      <c r="G336" s="172"/>
    </row>
    <row r="337" spans="1:7" s="75" customFormat="1" hidden="1" x14ac:dyDescent="0.2">
      <c r="A337" s="303" t="str">
        <f>Прил.4!A403</f>
        <v>Уплата налогов, сборов и иных платежей</v>
      </c>
      <c r="B337" s="70" t="str">
        <f>Прил.4!E403</f>
        <v>9400001030</v>
      </c>
      <c r="C337" s="70" t="str">
        <f>Прил.4!F403</f>
        <v>850</v>
      </c>
      <c r="D337" s="68">
        <f>Прил.4!N403</f>
        <v>500</v>
      </c>
      <c r="E337" s="68">
        <f>Прил.4!O403</f>
        <v>500</v>
      </c>
      <c r="F337" s="68">
        <f>Прил.4!P403</f>
        <v>500</v>
      </c>
      <c r="G337" s="172"/>
    </row>
    <row r="338" spans="1:7" hidden="1" x14ac:dyDescent="0.2">
      <c r="A338" s="64" t="str">
        <f>Прил.4!A582</f>
        <v>Центральный аппарат</v>
      </c>
      <c r="B338" s="69" t="str">
        <f>Прил.4!E582</f>
        <v>9400001030</v>
      </c>
      <c r="C338" s="148"/>
      <c r="D338" s="67">
        <f>Прил.4!N582</f>
        <v>7540133.2800000003</v>
      </c>
      <c r="E338" s="67">
        <f>Прил.4!O582</f>
        <v>9540133.2799999993</v>
      </c>
      <c r="F338" s="67">
        <f>Прил.4!P582</f>
        <v>11540133.279999999</v>
      </c>
      <c r="G338" s="172"/>
    </row>
    <row r="339" spans="1:7" ht="38.25" hidden="1" x14ac:dyDescent="0.2">
      <c r="A339" s="64" t="str">
        <f>Прил.4!A583</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339" s="69" t="str">
        <f>Прил.4!E583</f>
        <v>9400001030</v>
      </c>
      <c r="C339" s="69" t="str">
        <f>Прил.4!F583</f>
        <v>100</v>
      </c>
      <c r="D339" s="67">
        <f>Прил.4!N583</f>
        <v>7435153.2800000003</v>
      </c>
      <c r="E339" s="67">
        <f>Прил.4!O583</f>
        <v>9435153.2799999993</v>
      </c>
      <c r="F339" s="67">
        <f>Прил.4!P583</f>
        <v>11435153.279999999</v>
      </c>
      <c r="G339" s="172"/>
    </row>
    <row r="340" spans="1:7" s="75" customFormat="1" hidden="1" x14ac:dyDescent="0.2">
      <c r="A340" s="95" t="str">
        <f>Прил.4!A584</f>
        <v>Расходы на выплаты персоналу государственных (муниципальных) органов</v>
      </c>
      <c r="B340" s="70" t="str">
        <f>Прил.4!E584</f>
        <v>9400001030</v>
      </c>
      <c r="C340" s="70" t="str">
        <f>Прил.4!F584</f>
        <v>120</v>
      </c>
      <c r="D340" s="68">
        <f>Прил.4!N584</f>
        <v>7435153.2800000003</v>
      </c>
      <c r="E340" s="68">
        <f>Прил.4!O584</f>
        <v>9435153.2799999993</v>
      </c>
      <c r="F340" s="68">
        <f>Прил.4!P584</f>
        <v>11435153.279999999</v>
      </c>
      <c r="G340" s="172"/>
    </row>
    <row r="341" spans="1:7" hidden="1" x14ac:dyDescent="0.2">
      <c r="A341" s="64" t="str">
        <f>Прил.4!A585</f>
        <v>Закупка товаров, работ и услуг для обеспечения государственных (муниципальных) нужд</v>
      </c>
      <c r="B341" s="69" t="str">
        <f>Прил.4!E585</f>
        <v>9400001030</v>
      </c>
      <c r="C341" s="69" t="str">
        <f>Прил.4!F585</f>
        <v>200</v>
      </c>
      <c r="D341" s="67">
        <f>Прил.4!N585</f>
        <v>104480</v>
      </c>
      <c r="E341" s="67">
        <f>Прил.4!O585</f>
        <v>104480</v>
      </c>
      <c r="F341" s="67">
        <f>Прил.4!P585</f>
        <v>104480</v>
      </c>
      <c r="G341" s="172"/>
    </row>
    <row r="342" spans="1:7" s="75" customFormat="1" ht="14.1" hidden="1" customHeight="1" x14ac:dyDescent="0.2">
      <c r="A342" s="95" t="str">
        <f>Прил.4!A586</f>
        <v xml:space="preserve">Иные закупки товаров, работ и услуг для обеспечения государственных (муниципальных) нужд
</v>
      </c>
      <c r="B342" s="70" t="str">
        <f>Прил.4!E586</f>
        <v>9400001030</v>
      </c>
      <c r="C342" s="70" t="str">
        <f>Прил.4!F586</f>
        <v>240</v>
      </c>
      <c r="D342" s="68">
        <f>Прил.4!N586</f>
        <v>104480</v>
      </c>
      <c r="E342" s="68">
        <f>Прил.4!O586</f>
        <v>104480</v>
      </c>
      <c r="F342" s="68">
        <f>Прил.4!P586</f>
        <v>104480</v>
      </c>
      <c r="G342" s="172"/>
    </row>
    <row r="343" spans="1:7" hidden="1" x14ac:dyDescent="0.2">
      <c r="A343" s="64" t="str">
        <f>Прил.4!A587</f>
        <v>Иные бюджетные ассигнования</v>
      </c>
      <c r="B343" s="69" t="str">
        <f>Прил.4!E587</f>
        <v>9400001030</v>
      </c>
      <c r="C343" s="69" t="str">
        <f>Прил.4!F587</f>
        <v>800</v>
      </c>
      <c r="D343" s="67">
        <f>Прил.4!N587</f>
        <v>500</v>
      </c>
      <c r="E343" s="67">
        <f>Прил.4!O587</f>
        <v>500</v>
      </c>
      <c r="F343" s="67">
        <f>Прил.4!P587</f>
        <v>500</v>
      </c>
      <c r="G343" s="172"/>
    </row>
    <row r="344" spans="1:7" s="75" customFormat="1" hidden="1" x14ac:dyDescent="0.2">
      <c r="A344" s="95" t="str">
        <f>Прил.4!A588</f>
        <v>Уплата налогов, сборов и иных платежей</v>
      </c>
      <c r="B344" s="70" t="str">
        <f>Прил.4!E588</f>
        <v>9400001030</v>
      </c>
      <c r="C344" s="70" t="str">
        <f>Прил.4!F588</f>
        <v>850</v>
      </c>
      <c r="D344" s="68">
        <f>Прил.4!N588</f>
        <v>500</v>
      </c>
      <c r="E344" s="68">
        <f>Прил.4!O588</f>
        <v>500</v>
      </c>
      <c r="F344" s="68">
        <f>Прил.4!P588</f>
        <v>500</v>
      </c>
      <c r="G344" s="172"/>
    </row>
    <row r="345" spans="1:7" hidden="1" x14ac:dyDescent="0.2">
      <c r="A345" s="64" t="str">
        <f>Прил.4!A629</f>
        <v>Центральный аппарат</v>
      </c>
      <c r="B345" s="69" t="str">
        <f>Прил.4!E629</f>
        <v>9400001030</v>
      </c>
      <c r="C345" s="148"/>
      <c r="D345" s="67">
        <f>Прил.4!N629</f>
        <v>12867909.52</v>
      </c>
      <c r="E345" s="67">
        <f>Прил.4!O629</f>
        <v>14867909.52</v>
      </c>
      <c r="F345" s="67">
        <f>Прил.4!P629</f>
        <v>16867909.52</v>
      </c>
      <c r="G345" s="172"/>
    </row>
    <row r="346" spans="1:7" ht="38.25" hidden="1" x14ac:dyDescent="0.2">
      <c r="A346" s="64" t="str">
        <f>Прил.4!A630</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346" s="69" t="str">
        <f>Прил.4!E630</f>
        <v>9400001030</v>
      </c>
      <c r="C346" s="69" t="str">
        <f>Прил.4!F630</f>
        <v>100</v>
      </c>
      <c r="D346" s="67">
        <f>Прил.4!N630</f>
        <v>12147322.07</v>
      </c>
      <c r="E346" s="67">
        <f>Прил.4!O630</f>
        <v>14147322.07</v>
      </c>
      <c r="F346" s="67">
        <f>Прил.4!P630</f>
        <v>16147322.07</v>
      </c>
      <c r="G346" s="172"/>
    </row>
    <row r="347" spans="1:7" s="75" customFormat="1" hidden="1" x14ac:dyDescent="0.2">
      <c r="A347" s="95" t="str">
        <f>Прил.4!A631</f>
        <v>Расходы на выплаты персоналу государственных (муниципальных) органов</v>
      </c>
      <c r="B347" s="70" t="str">
        <f>Прил.4!E631</f>
        <v>9400001030</v>
      </c>
      <c r="C347" s="70" t="str">
        <f>Прил.4!F631</f>
        <v>120</v>
      </c>
      <c r="D347" s="68">
        <f>Прил.4!N631</f>
        <v>12147322.07</v>
      </c>
      <c r="E347" s="68">
        <f>Прил.4!O631</f>
        <v>14147322.07</v>
      </c>
      <c r="F347" s="68">
        <f>Прил.4!P631</f>
        <v>16147322.07</v>
      </c>
      <c r="G347" s="172"/>
    </row>
    <row r="348" spans="1:7" hidden="1" x14ac:dyDescent="0.2">
      <c r="A348" s="64" t="str">
        <f>Прил.4!A632</f>
        <v>Закупка товаров, работ и услуг для обеспечения государственных (муниципальных) нужд</v>
      </c>
      <c r="B348" s="69" t="str">
        <f>Прил.4!E632</f>
        <v>9400001030</v>
      </c>
      <c r="C348" s="69" t="str">
        <f>Прил.4!F632</f>
        <v>200</v>
      </c>
      <c r="D348" s="67">
        <f>Прил.4!N632</f>
        <v>717587.45</v>
      </c>
      <c r="E348" s="67">
        <f>Прил.4!O632</f>
        <v>717587.45</v>
      </c>
      <c r="F348" s="67">
        <f>Прил.4!P632</f>
        <v>717587.45</v>
      </c>
      <c r="G348" s="172"/>
    </row>
    <row r="349" spans="1:7" s="75" customFormat="1" ht="14.1" hidden="1" customHeight="1" x14ac:dyDescent="0.2">
      <c r="A349" s="95" t="str">
        <f>Прил.4!A633</f>
        <v xml:space="preserve">Иные закупки товаров, работ и услуг для обеспечения государственных (муниципальных) нужд
</v>
      </c>
      <c r="B349" s="70" t="str">
        <f>Прил.4!E633</f>
        <v>9400001030</v>
      </c>
      <c r="C349" s="70" t="str">
        <f>Прил.4!F633</f>
        <v>240</v>
      </c>
      <c r="D349" s="68">
        <f>Прил.4!N633</f>
        <v>717587.45</v>
      </c>
      <c r="E349" s="68">
        <f>Прил.4!O633</f>
        <v>717587.45</v>
      </c>
      <c r="F349" s="68">
        <f>Прил.4!P633</f>
        <v>717587.45</v>
      </c>
      <c r="G349" s="172"/>
    </row>
    <row r="350" spans="1:7" hidden="1" x14ac:dyDescent="0.2">
      <c r="A350" s="64" t="str">
        <f>Прил.4!A634</f>
        <v>Иные бюджетные ассигнования</v>
      </c>
      <c r="B350" s="69" t="str">
        <f>Прил.4!E634</f>
        <v>9400001030</v>
      </c>
      <c r="C350" s="69" t="str">
        <f>Прил.4!F634</f>
        <v>800</v>
      </c>
      <c r="D350" s="67">
        <f>Прил.4!N634</f>
        <v>3000</v>
      </c>
      <c r="E350" s="67">
        <f>Прил.4!O634</f>
        <v>3000</v>
      </c>
      <c r="F350" s="67">
        <f>Прил.4!P634</f>
        <v>3000</v>
      </c>
      <c r="G350" s="172"/>
    </row>
    <row r="351" spans="1:7" s="75" customFormat="1" hidden="1" x14ac:dyDescent="0.2">
      <c r="A351" s="95" t="str">
        <f>Прил.4!A635</f>
        <v>Уплата налогов, сборов и иных платежей</v>
      </c>
      <c r="B351" s="70" t="str">
        <f>Прил.4!E635</f>
        <v>9400001030</v>
      </c>
      <c r="C351" s="70" t="str">
        <f>Прил.4!F635</f>
        <v>850</v>
      </c>
      <c r="D351" s="68">
        <f>Прил.4!N635</f>
        <v>3000</v>
      </c>
      <c r="E351" s="68">
        <f>Прил.4!O635</f>
        <v>3000</v>
      </c>
      <c r="F351" s="68">
        <f>Прил.4!P635</f>
        <v>3000</v>
      </c>
      <c r="G351" s="172"/>
    </row>
    <row r="352" spans="1:7" s="75" customFormat="1" ht="14.1" hidden="1" customHeight="1" x14ac:dyDescent="0.2">
      <c r="A352" s="95" t="str">
        <f>Прил.4!A368</f>
        <v xml:space="preserve">Иные закупки товаров, работ и услуг для обеспечения государственных (муниципальных) нужд
</v>
      </c>
      <c r="B352" s="70" t="s">
        <v>160</v>
      </c>
      <c r="C352" s="157" t="str">
        <f>Прил.4!F368</f>
        <v>240</v>
      </c>
      <c r="D352" s="68">
        <f>Прил.4!N368+Прил.4!N421+Прил.4!N624+Прил.4!N697</f>
        <v>159650</v>
      </c>
      <c r="E352" s="68">
        <f>Прил.4!O368+Прил.4!O421+Прил.4!O624+Прил.4!O697</f>
        <v>159650</v>
      </c>
      <c r="F352" s="68">
        <f>Прил.4!P368+Прил.4!P421+Прил.4!P624+Прил.4!P697</f>
        <v>159650</v>
      </c>
      <c r="G352" s="172"/>
    </row>
    <row r="353" spans="1:7" s="80" customFormat="1" ht="51" x14ac:dyDescent="0.2">
      <c r="A353" s="76" t="s">
        <v>239</v>
      </c>
      <c r="B353" s="77">
        <v>9400001040</v>
      </c>
      <c r="C353" s="77"/>
      <c r="D353" s="66">
        <f t="shared" ref="D353:F354" si="10">D354</f>
        <v>20612736</v>
      </c>
      <c r="E353" s="66">
        <f t="shared" si="10"/>
        <v>20612736</v>
      </c>
      <c r="F353" s="66">
        <f t="shared" si="10"/>
        <v>20612736</v>
      </c>
      <c r="G353" s="172">
        <f t="shared" si="9"/>
        <v>1</v>
      </c>
    </row>
    <row r="354" spans="1:7" s="79" customFormat="1" ht="38.25" x14ac:dyDescent="0.2">
      <c r="A354" s="71" t="s">
        <v>352</v>
      </c>
      <c r="B354" s="72">
        <v>9400001040</v>
      </c>
      <c r="C354" s="72" t="s">
        <v>221</v>
      </c>
      <c r="D354" s="78">
        <f t="shared" si="10"/>
        <v>20612736</v>
      </c>
      <c r="E354" s="78">
        <f t="shared" si="10"/>
        <v>20612736</v>
      </c>
      <c r="F354" s="78">
        <f t="shared" si="10"/>
        <v>20612736</v>
      </c>
      <c r="G354" s="172">
        <f t="shared" si="9"/>
        <v>1</v>
      </c>
    </row>
    <row r="355" spans="1:7" s="75" customFormat="1" x14ac:dyDescent="0.2">
      <c r="A355" s="73" t="s">
        <v>59</v>
      </c>
      <c r="B355" s="74">
        <v>9400001040</v>
      </c>
      <c r="C355" s="74" t="s">
        <v>222</v>
      </c>
      <c r="D355" s="68">
        <f>D358+D361+D364</f>
        <v>20612736</v>
      </c>
      <c r="E355" s="68">
        <f>E358+E361+E364</f>
        <v>20612736</v>
      </c>
      <c r="F355" s="68">
        <f>F358+F361+F364</f>
        <v>20612736</v>
      </c>
      <c r="G355" s="172">
        <f t="shared" si="9"/>
        <v>1</v>
      </c>
    </row>
    <row r="356" spans="1:7" ht="38.25" hidden="1" x14ac:dyDescent="0.2">
      <c r="A356" s="132" t="str">
        <f>Прил.4!A36</f>
        <v xml:space="preserve">Обеспечение увеличения ежемесячного денежного поощрения выборных должностных лиц, лиц, замещающих иные муниципальные должности, муниципальных служащих и увеличения единовременной выплаты при предоставлении ежегодного оплачиваемого отпуска муниципальным служащим </v>
      </c>
      <c r="B356" s="69" t="str">
        <f>Прил.4!E36</f>
        <v>9400001040</v>
      </c>
      <c r="C356" s="148"/>
      <c r="D356" s="67">
        <f>Прил.4!N36</f>
        <v>11427595.41</v>
      </c>
      <c r="E356" s="67">
        <f>Прил.4!O36</f>
        <v>11427595.41</v>
      </c>
      <c r="F356" s="67">
        <f>Прил.4!P36</f>
        <v>11427595.41</v>
      </c>
      <c r="G356" s="172"/>
    </row>
    <row r="357" spans="1:7" ht="38.25" hidden="1" x14ac:dyDescent="0.2">
      <c r="A357" s="132" t="str">
        <f>Прил.4!A37</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357" s="69" t="str">
        <f>Прил.4!E37</f>
        <v>9400001040</v>
      </c>
      <c r="C357" s="69" t="str">
        <f>Прил.4!F37</f>
        <v>100</v>
      </c>
      <c r="D357" s="67">
        <f>Прил.4!N37</f>
        <v>11427595.41</v>
      </c>
      <c r="E357" s="67">
        <f>Прил.4!O37</f>
        <v>11427595.41</v>
      </c>
      <c r="F357" s="67">
        <f>Прил.4!P37</f>
        <v>11427595.41</v>
      </c>
      <c r="G357" s="172"/>
    </row>
    <row r="358" spans="1:7" s="75" customFormat="1" hidden="1" x14ac:dyDescent="0.2">
      <c r="A358" s="149" t="str">
        <f>Прил.4!A38</f>
        <v>Расходы на выплаты персоналу государственных (муниципальных) органов</v>
      </c>
      <c r="B358" s="70" t="str">
        <f>Прил.4!E38</f>
        <v>9400001040</v>
      </c>
      <c r="C358" s="70" t="str">
        <f>Прил.4!F38</f>
        <v>120</v>
      </c>
      <c r="D358" s="68">
        <f>Прил.4!N38</f>
        <v>11427595.41</v>
      </c>
      <c r="E358" s="68">
        <f>Прил.4!O38</f>
        <v>11427595.41</v>
      </c>
      <c r="F358" s="68">
        <f>Прил.4!P38</f>
        <v>11427595.41</v>
      </c>
      <c r="G358" s="172"/>
    </row>
    <row r="359" spans="1:7" ht="38.25" hidden="1" x14ac:dyDescent="0.2">
      <c r="A359" s="132" t="str">
        <f>Прил.4!A589</f>
        <v xml:space="preserve">Обеспечение увеличения ежемесячного денежного поощрения выборных должностных лиц, лиц, замещающих иные муниципальные должности, муниципальных служащих и увеличения единовременной выплаты при предоставлении ежегодного оплачиваемого отпуска муниципальным служащим </v>
      </c>
      <c r="B359" s="69" t="str">
        <f>Прил.4!E589</f>
        <v>9400001040</v>
      </c>
      <c r="C359" s="49"/>
      <c r="D359" s="67">
        <f>Прил.4!N589</f>
        <v>1343859.3</v>
      </c>
      <c r="E359" s="67">
        <f>Прил.4!O589</f>
        <v>1343859.3</v>
      </c>
      <c r="F359" s="67">
        <f>Прил.4!P589</f>
        <v>1343859.3</v>
      </c>
      <c r="G359" s="172"/>
    </row>
    <row r="360" spans="1:7" ht="38.25" hidden="1" x14ac:dyDescent="0.2">
      <c r="A360" s="132" t="str">
        <f>Прил.4!A590</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360" s="69" t="str">
        <f>Прил.4!E590</f>
        <v>9400001040</v>
      </c>
      <c r="C360" s="69" t="str">
        <f>Прил.4!F590</f>
        <v>100</v>
      </c>
      <c r="D360" s="67">
        <f>Прил.4!N590</f>
        <v>1343859.3</v>
      </c>
      <c r="E360" s="67">
        <f>Прил.4!O590</f>
        <v>1343859.3</v>
      </c>
      <c r="F360" s="67">
        <f>Прил.4!P590</f>
        <v>1343859.3</v>
      </c>
      <c r="G360" s="172"/>
    </row>
    <row r="361" spans="1:7" s="75" customFormat="1" hidden="1" x14ac:dyDescent="0.2">
      <c r="A361" s="149" t="str">
        <f>Прил.4!A591</f>
        <v>Расходы на выплаты персоналу государственных (муниципальных) органов</v>
      </c>
      <c r="B361" s="70" t="str">
        <f>Прил.4!E591</f>
        <v>9400001040</v>
      </c>
      <c r="C361" s="70" t="str">
        <f>Прил.4!F591</f>
        <v>120</v>
      </c>
      <c r="D361" s="68">
        <f>Прил.4!N591</f>
        <v>1343859.3</v>
      </c>
      <c r="E361" s="68">
        <f>Прил.4!O591</f>
        <v>1343859.3</v>
      </c>
      <c r="F361" s="68">
        <f>Прил.4!P591</f>
        <v>1343859.3</v>
      </c>
      <c r="G361" s="172"/>
    </row>
    <row r="362" spans="1:7" ht="38.25" hidden="1" x14ac:dyDescent="0.2">
      <c r="A362" s="132" t="str">
        <f>Прил.4!A636</f>
        <v xml:space="preserve">Обеспечение увеличения ежемесячного денежного поощрения выборных должностных лиц, лиц, замещающих иные муниципальные должности, муниципальных служащих и увеличения единовременной выплаты при предоставлении ежегодного оплачиваемого отпуска муниципальным служащим </v>
      </c>
      <c r="B362" s="69" t="str">
        <f>Прил.4!E636</f>
        <v>9400001040</v>
      </c>
      <c r="C362" s="148"/>
      <c r="D362" s="67">
        <f>Прил.4!N636</f>
        <v>7841281.29</v>
      </c>
      <c r="E362" s="67">
        <f>Прил.4!O636</f>
        <v>7841281.29</v>
      </c>
      <c r="F362" s="67">
        <f>Прил.4!P636</f>
        <v>7841281.29</v>
      </c>
      <c r="G362" s="172"/>
    </row>
    <row r="363" spans="1:7" ht="38.25" hidden="1" x14ac:dyDescent="0.2">
      <c r="A363" s="132" t="str">
        <f>Прил.4!A637</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363" s="69" t="str">
        <f>Прил.4!E637</f>
        <v>9400001040</v>
      </c>
      <c r="C363" s="69" t="str">
        <f>Прил.4!F637</f>
        <v>100</v>
      </c>
      <c r="D363" s="67">
        <f>Прил.4!N637</f>
        <v>7841281.29</v>
      </c>
      <c r="E363" s="67">
        <f>Прил.4!O637</f>
        <v>7841281.29</v>
      </c>
      <c r="F363" s="67">
        <f>Прил.4!P637</f>
        <v>7841281.29</v>
      </c>
      <c r="G363" s="172"/>
    </row>
    <row r="364" spans="1:7" s="75" customFormat="1" hidden="1" x14ac:dyDescent="0.2">
      <c r="A364" s="149" t="str">
        <f>Прил.4!A638</f>
        <v>Расходы на выплаты персоналу государственных (муниципальных) органов</v>
      </c>
      <c r="B364" s="70" t="str">
        <f>Прил.4!E638</f>
        <v>9400001040</v>
      </c>
      <c r="C364" s="70" t="str">
        <f>Прил.4!F638</f>
        <v>120</v>
      </c>
      <c r="D364" s="68">
        <f>Прил.4!N638</f>
        <v>7841281.29</v>
      </c>
      <c r="E364" s="68">
        <f>Прил.4!O638</f>
        <v>7841281.29</v>
      </c>
      <c r="F364" s="68">
        <f>Прил.4!P638</f>
        <v>7841281.29</v>
      </c>
      <c r="G364" s="172"/>
    </row>
    <row r="365" spans="1:7" x14ac:dyDescent="0.2">
      <c r="A365" s="64" t="str">
        <f>Прил.4!A404</f>
        <v>Председатель представительного органа муниципального образования</v>
      </c>
      <c r="B365" s="69" t="str">
        <f>Прил.4!E404</f>
        <v>9400001050</v>
      </c>
      <c r="C365" s="148"/>
      <c r="D365" s="67">
        <f>Прил.4!N404</f>
        <v>3074374.7</v>
      </c>
      <c r="E365" s="67">
        <f>Прил.4!O404</f>
        <v>3074374.7</v>
      </c>
      <c r="F365" s="67">
        <f>Прил.4!P404</f>
        <v>3074374.7</v>
      </c>
      <c r="G365" s="172">
        <f t="shared" ref="G365:G433" si="11">IF(SUM(D365:F365)&gt;0,1," ")</f>
        <v>1</v>
      </c>
    </row>
    <row r="366" spans="1:7" ht="38.25" x14ac:dyDescent="0.2">
      <c r="A366" s="64" t="str">
        <f>Прил.4!A405</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366" s="69" t="str">
        <f>Прил.4!E405</f>
        <v>9400001050</v>
      </c>
      <c r="C366" s="69" t="str">
        <f>Прил.4!F405</f>
        <v>100</v>
      </c>
      <c r="D366" s="67">
        <f>Прил.4!N405</f>
        <v>3074374.7</v>
      </c>
      <c r="E366" s="67">
        <f>Прил.4!O405</f>
        <v>3074374.7</v>
      </c>
      <c r="F366" s="67">
        <f>Прил.4!P405</f>
        <v>3074374.7</v>
      </c>
      <c r="G366" s="172">
        <f t="shared" si="11"/>
        <v>1</v>
      </c>
    </row>
    <row r="367" spans="1:7" s="75" customFormat="1" x14ac:dyDescent="0.2">
      <c r="A367" s="95" t="str">
        <f>Прил.4!A406</f>
        <v>Расходы на выплаты персоналу государственных (муниципальных) органов</v>
      </c>
      <c r="B367" s="70" t="str">
        <f>Прил.4!E406</f>
        <v>9400001050</v>
      </c>
      <c r="C367" s="70" t="str">
        <f>Прил.4!F406</f>
        <v>120</v>
      </c>
      <c r="D367" s="68">
        <f>Прил.4!N406</f>
        <v>3074374.7</v>
      </c>
      <c r="E367" s="68">
        <f>Прил.4!O406</f>
        <v>3074374.7</v>
      </c>
      <c r="F367" s="68">
        <f>Прил.4!P406</f>
        <v>3074374.7</v>
      </c>
      <c r="G367" s="172">
        <f t="shared" si="11"/>
        <v>1</v>
      </c>
    </row>
    <row r="368" spans="1:7" ht="38.25" x14ac:dyDescent="0.2">
      <c r="A368" s="64" t="str">
        <f>Прил.4!A70</f>
        <v>Расходы на содержание муниципального казенного учреждения осуществляющего организацию и ведение бухгалтерского учета и отчетности, информационно-техническое и административно-хозяйственное обеспечение деятельности муниципальных учреждений поселения</v>
      </c>
      <c r="B368" s="69" t="str">
        <f>Прил.4!E70</f>
        <v>9400001060</v>
      </c>
      <c r="C368" s="148"/>
      <c r="D368" s="67">
        <f>D376+D372+D370+D373</f>
        <v>28312875.789999999</v>
      </c>
      <c r="E368" s="67">
        <f>E376+E372+E370+E373</f>
        <v>31552139.48</v>
      </c>
      <c r="F368" s="67">
        <f>F376+F372+F370+F373</f>
        <v>27693599.48</v>
      </c>
      <c r="G368" s="172">
        <f t="shared" si="11"/>
        <v>1</v>
      </c>
    </row>
    <row r="369" spans="1:7" ht="38.25" x14ac:dyDescent="0.2">
      <c r="A369" s="64" t="str">
        <f>Прил.4!A71</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369" s="69" t="str">
        <f>Прил.4!E71</f>
        <v>9400001060</v>
      </c>
      <c r="C369" s="69" t="str">
        <f>Прил.4!F71</f>
        <v>100</v>
      </c>
      <c r="D369" s="67">
        <f>Прил.4!N71</f>
        <v>27878335.789999999</v>
      </c>
      <c r="E369" s="67">
        <f>Прил.4!O71</f>
        <v>30608659.48</v>
      </c>
      <c r="F369" s="67">
        <f>Прил.4!P71</f>
        <v>27250119.48</v>
      </c>
      <c r="G369" s="172">
        <f t="shared" si="11"/>
        <v>1</v>
      </c>
    </row>
    <row r="370" spans="1:7" s="75" customFormat="1" x14ac:dyDescent="0.2">
      <c r="A370" s="95" t="str">
        <f>Прил.4!A72</f>
        <v>Расходы на выплаты персоналу казенных учреждений</v>
      </c>
      <c r="B370" s="70" t="str">
        <f>Прил.4!E72</f>
        <v>9400001060</v>
      </c>
      <c r="C370" s="70" t="str">
        <f>Прил.4!F72</f>
        <v>110</v>
      </c>
      <c r="D370" s="68">
        <f>Прил.4!N72</f>
        <v>27878335.789999999</v>
      </c>
      <c r="E370" s="68">
        <f>Прил.4!O72</f>
        <v>30608659.48</v>
      </c>
      <c r="F370" s="68">
        <f>Прил.4!P72</f>
        <v>27250119.48</v>
      </c>
      <c r="G370" s="172">
        <f t="shared" si="11"/>
        <v>1</v>
      </c>
    </row>
    <row r="371" spans="1:7" x14ac:dyDescent="0.2">
      <c r="A371" s="64" t="str">
        <f>Прил.4!A73</f>
        <v>Закупка товаров, работ и услуг для обеспечения государственных (муниципальных) нужд</v>
      </c>
      <c r="B371" s="69" t="str">
        <f>Прил.4!E73</f>
        <v>9400001060</v>
      </c>
      <c r="C371" s="69" t="str">
        <f>Прил.4!F73</f>
        <v>200</v>
      </c>
      <c r="D371" s="67">
        <f>Прил.4!N73+Прил.4!G370</f>
        <v>434040</v>
      </c>
      <c r="E371" s="67">
        <f>Прил.4!O73+Прил.4!H370</f>
        <v>898480</v>
      </c>
      <c r="F371" s="67">
        <f>Прил.4!P73+Прил.4!I370</f>
        <v>398480</v>
      </c>
      <c r="G371" s="172">
        <f t="shared" si="11"/>
        <v>1</v>
      </c>
    </row>
    <row r="372" spans="1:7" s="75" customFormat="1" ht="14.1" customHeight="1" x14ac:dyDescent="0.2">
      <c r="A372" s="95" t="str">
        <f>Прил.4!A74</f>
        <v xml:space="preserve">Иные закупки товаров, работ и услуг для обеспечения государственных (муниципальных) нужд
</v>
      </c>
      <c r="B372" s="70" t="str">
        <f>Прил.4!E74</f>
        <v>9400001060</v>
      </c>
      <c r="C372" s="70" t="str">
        <f>Прил.4!F74</f>
        <v>240</v>
      </c>
      <c r="D372" s="68">
        <f>Прил.4!N74+Прил.4!N371</f>
        <v>434040</v>
      </c>
      <c r="E372" s="68">
        <f>Прил.4!O74+Прил.4!O371</f>
        <v>942980</v>
      </c>
      <c r="F372" s="68">
        <f>Прил.4!P74+Прил.4!P371</f>
        <v>442980</v>
      </c>
      <c r="G372" s="172">
        <f t="shared" si="11"/>
        <v>1</v>
      </c>
    </row>
    <row r="373" spans="1:7" s="75" customFormat="1" ht="38.25" hidden="1" x14ac:dyDescent="0.2">
      <c r="A373" s="64" t="str">
        <f>Прил.4!A75</f>
        <v>Расходы на содержание муниципального казенного учреждения осуществляющего организацию и ведение бухгалтерского учета и отчетности, информационно-техническое и административно-хозяйственное обеспечение деятельности муниципальных учреждений поселения</v>
      </c>
      <c r="B373" s="69" t="str">
        <f>Прил.4!E75</f>
        <v>9400001060</v>
      </c>
      <c r="C373" s="69" t="str">
        <f>Прил.4!F75</f>
        <v>300</v>
      </c>
      <c r="D373" s="67">
        <f>Прил.4!N75</f>
        <v>0</v>
      </c>
      <c r="E373" s="67">
        <f>Прил.4!O75</f>
        <v>0</v>
      </c>
      <c r="F373" s="67">
        <f>Прил.4!P75</f>
        <v>0</v>
      </c>
      <c r="G373" s="172"/>
    </row>
    <row r="374" spans="1:7" s="293" customFormat="1" ht="14.1" hidden="1" customHeight="1" x14ac:dyDescent="0.2">
      <c r="A374" s="290" t="str">
        <f>Прил.4!A76</f>
        <v>Расходы на выплаты персоналу казенных учреждений</v>
      </c>
      <c r="B374" s="291" t="str">
        <f>Прил.4!E76</f>
        <v>9400001060</v>
      </c>
      <c r="C374" s="291" t="str">
        <f>Прил.4!F76</f>
        <v>320</v>
      </c>
      <c r="D374" s="288">
        <f>Прил.4!N76</f>
        <v>0</v>
      </c>
      <c r="E374" s="288">
        <f>Прил.4!O76</f>
        <v>0</v>
      </c>
      <c r="F374" s="288">
        <f>Прил.4!P76</f>
        <v>0</v>
      </c>
      <c r="G374" s="292"/>
    </row>
    <row r="375" spans="1:7" x14ac:dyDescent="0.2">
      <c r="A375" s="64" t="str">
        <f>Прил.4!A77</f>
        <v>Иные бюджетные ассигнования</v>
      </c>
      <c r="B375" s="69" t="str">
        <f>Прил.4!E77</f>
        <v>9400001060</v>
      </c>
      <c r="C375" s="69" t="str">
        <f>Прил.4!F77</f>
        <v>800</v>
      </c>
      <c r="D375" s="67">
        <f>Прил.4!N77</f>
        <v>500</v>
      </c>
      <c r="E375" s="67">
        <f>Прил.4!O77</f>
        <v>500</v>
      </c>
      <c r="F375" s="67">
        <f>Прил.4!P77</f>
        <v>500</v>
      </c>
      <c r="G375" s="172">
        <f t="shared" si="11"/>
        <v>1</v>
      </c>
    </row>
    <row r="376" spans="1:7" s="75" customFormat="1" x14ac:dyDescent="0.2">
      <c r="A376" s="95" t="str">
        <f>Прил.4!A78</f>
        <v>Уплата налогов, сборов и иных платежей</v>
      </c>
      <c r="B376" s="70" t="str">
        <f>Прил.4!E78</f>
        <v>9400001060</v>
      </c>
      <c r="C376" s="70" t="str">
        <f>Прил.4!F78</f>
        <v>850</v>
      </c>
      <c r="D376" s="68">
        <f>Прил.4!N78</f>
        <v>500</v>
      </c>
      <c r="E376" s="68">
        <f>Прил.4!O78</f>
        <v>500</v>
      </c>
      <c r="F376" s="68">
        <f>Прил.4!P78</f>
        <v>500</v>
      </c>
      <c r="G376" s="172">
        <f t="shared" si="11"/>
        <v>1</v>
      </c>
    </row>
    <row r="377" spans="1:7" x14ac:dyDescent="0.2">
      <c r="A377" s="64" t="str">
        <f>Прил.4!A39</f>
        <v>Проведение мероприятий общепоселенческого значения</v>
      </c>
      <c r="B377" s="69" t="str">
        <f>Прил.4!E39</f>
        <v>9400003010</v>
      </c>
      <c r="C377" s="148"/>
      <c r="D377" s="67">
        <f>Прил.4!N39</f>
        <v>737800</v>
      </c>
      <c r="E377" s="67">
        <f>Прил.4!O39</f>
        <v>737800</v>
      </c>
      <c r="F377" s="67">
        <f>Прил.4!P39</f>
        <v>737800</v>
      </c>
      <c r="G377" s="172">
        <f t="shared" si="11"/>
        <v>1</v>
      </c>
    </row>
    <row r="378" spans="1:7" x14ac:dyDescent="0.2">
      <c r="A378" s="64" t="str">
        <f>Прил.4!A40</f>
        <v>Закупка товаров, работ и услуг для обеспечения государственных (муниципальных) нужд</v>
      </c>
      <c r="B378" s="69" t="str">
        <f>Прил.4!E40</f>
        <v>9400003010</v>
      </c>
      <c r="C378" s="69" t="str">
        <f>Прил.4!F40</f>
        <v>200</v>
      </c>
      <c r="D378" s="67">
        <f>Прил.4!N40</f>
        <v>737800</v>
      </c>
      <c r="E378" s="67">
        <f>Прил.4!O40</f>
        <v>737800</v>
      </c>
      <c r="F378" s="67">
        <f>Прил.4!P40</f>
        <v>737800</v>
      </c>
      <c r="G378" s="172">
        <f t="shared" si="11"/>
        <v>1</v>
      </c>
    </row>
    <row r="379" spans="1:7" s="75" customFormat="1" ht="14.1" customHeight="1" x14ac:dyDescent="0.2">
      <c r="A379" s="95" t="str">
        <f>Прил.4!A41</f>
        <v xml:space="preserve">Иные закупки товаров, работ и услуг для обеспечения государственных (муниципальных) нужд
</v>
      </c>
      <c r="B379" s="70" t="str">
        <f>Прил.4!E41</f>
        <v>9400003010</v>
      </c>
      <c r="C379" s="70" t="str">
        <f>Прил.4!F41</f>
        <v>240</v>
      </c>
      <c r="D379" s="68">
        <f>Прил.4!N41</f>
        <v>737800</v>
      </c>
      <c r="E379" s="68">
        <f>Прил.4!O41</f>
        <v>737800</v>
      </c>
      <c r="F379" s="68">
        <f>Прил.4!P41</f>
        <v>737800</v>
      </c>
      <c r="G379" s="172">
        <f t="shared" si="11"/>
        <v>1</v>
      </c>
    </row>
    <row r="380" spans="1:7" ht="17.25" hidden="1" customHeight="1" x14ac:dyDescent="0.2">
      <c r="A380" s="64" t="str">
        <f>Прил.4!A360</f>
        <v>Проведение лабораторных исследований проб почвы с гигиенической оценкой результатов</v>
      </c>
      <c r="B380" s="69" t="str">
        <f>Прил.4!E354</f>
        <v>9400003020</v>
      </c>
      <c r="C380" s="148"/>
      <c r="D380" s="67">
        <f>Прил.4!N360</f>
        <v>0</v>
      </c>
      <c r="E380" s="67">
        <f>Прил.4!O360</f>
        <v>0</v>
      </c>
      <c r="F380" s="67">
        <f>Прил.4!P360</f>
        <v>0</v>
      </c>
      <c r="G380" s="172" t="str">
        <f t="shared" si="11"/>
        <v xml:space="preserve"> </v>
      </c>
    </row>
    <row r="381" spans="1:7" hidden="1" x14ac:dyDescent="0.2">
      <c r="A381" s="64" t="str">
        <f>Прил.4!A361</f>
        <v>Закупка товаров, работ и услуг для обеспечения государственных (муниципальных) нужд</v>
      </c>
      <c r="B381" s="69" t="str">
        <f>Прил.4!E355</f>
        <v>9400003020</v>
      </c>
      <c r="C381" s="148" t="str">
        <f>Прил.4!F46</f>
        <v>200</v>
      </c>
      <c r="D381" s="67">
        <f>Прил.4!N361</f>
        <v>0</v>
      </c>
      <c r="E381" s="67">
        <f>Прил.4!O361</f>
        <v>0</v>
      </c>
      <c r="F381" s="67">
        <f>Прил.4!P361</f>
        <v>0</v>
      </c>
      <c r="G381" s="172" t="str">
        <f t="shared" si="11"/>
        <v xml:space="preserve"> </v>
      </c>
    </row>
    <row r="382" spans="1:7" s="75" customFormat="1" ht="15.75" hidden="1" customHeight="1" x14ac:dyDescent="0.2">
      <c r="A382" s="95" t="str">
        <f>Прил.4!A362</f>
        <v>Иные закупки товаров, работ и услуг для обеспечения государственных (муниципальных) нужд</v>
      </c>
      <c r="B382" s="70" t="str">
        <f>Прил.4!E356</f>
        <v>9400003020</v>
      </c>
      <c r="C382" s="150" t="str">
        <f>Прил.4!F47</f>
        <v>240</v>
      </c>
      <c r="D382" s="68">
        <f>Прил.4!N362</f>
        <v>0</v>
      </c>
      <c r="E382" s="68">
        <f>Прил.4!O362</f>
        <v>0</v>
      </c>
      <c r="F382" s="68">
        <f>Прил.4!P362</f>
        <v>0</v>
      </c>
      <c r="G382" s="172" t="str">
        <f t="shared" si="11"/>
        <v xml:space="preserve"> </v>
      </c>
    </row>
    <row r="383" spans="1:7" ht="38.25" x14ac:dyDescent="0.2">
      <c r="A383" s="64" t="str">
        <f>Прил.4!A79</f>
        <v>Проведение мероприятий, связанных с выполнением плана первоочередных мероприятий по улучшению среды проживания и повышения качества жизни в населенных пунктах муниципального образования «Сельское поселение Хатанга»</v>
      </c>
      <c r="B383" s="69" t="str">
        <f>Прил.4!E79</f>
        <v>9400003030</v>
      </c>
      <c r="C383" s="148"/>
      <c r="D383" s="67">
        <f>D384</f>
        <v>70996130</v>
      </c>
      <c r="E383" s="67">
        <v>0</v>
      </c>
      <c r="F383" s="67">
        <v>0</v>
      </c>
      <c r="G383" s="172">
        <f t="shared" si="11"/>
        <v>1</v>
      </c>
    </row>
    <row r="384" spans="1:7" x14ac:dyDescent="0.2">
      <c r="A384" s="132" t="str">
        <f>Прил.4!A80</f>
        <v>Закупка товаров, работ и услуг для обеспечения государственных (муниципальных) нужд</v>
      </c>
      <c r="B384" s="69" t="str">
        <f>Прил.4!E80</f>
        <v>9400003030</v>
      </c>
      <c r="C384" s="69" t="str">
        <f>Прил.4!F80</f>
        <v>200</v>
      </c>
      <c r="D384" s="67">
        <f>D385</f>
        <v>70996130</v>
      </c>
      <c r="E384" s="67">
        <v>0</v>
      </c>
      <c r="F384" s="67">
        <v>0</v>
      </c>
      <c r="G384" s="172">
        <f t="shared" si="11"/>
        <v>1</v>
      </c>
    </row>
    <row r="385" spans="1:7" s="75" customFormat="1" ht="14.1" customHeight="1" x14ac:dyDescent="0.2">
      <c r="A385" s="149" t="str">
        <f>Прил.4!A81</f>
        <v xml:space="preserve">Иные закупки товаров, работ и услуг для обеспечения государственных (муниципальных) нужд
</v>
      </c>
      <c r="B385" s="70" t="str">
        <f>Прил.4!E81</f>
        <v>9400003030</v>
      </c>
      <c r="C385" s="70" t="str">
        <f>Прил.4!F81</f>
        <v>240</v>
      </c>
      <c r="D385" s="68">
        <f>Прил.4!N81+Прил.4!N265+Прил.4!N292+Прил.4!N327+Прил.4!N195+Прил.4!N47+Прил.4!G161</f>
        <v>70996130</v>
      </c>
      <c r="E385" s="68"/>
      <c r="F385" s="68"/>
      <c r="G385" s="172">
        <f t="shared" si="11"/>
        <v>1</v>
      </c>
    </row>
    <row r="386" spans="1:7" x14ac:dyDescent="0.2">
      <c r="A386" s="64" t="str">
        <f>Прил.4!A293</f>
        <v>Расходы на приобретение дополнительного оборудования для мусоросжигательной установки ГЭСЭТ-500</v>
      </c>
      <c r="B386" s="69" t="str">
        <f>Прил.4!E328</f>
        <v>9400003040</v>
      </c>
      <c r="C386" s="148"/>
      <c r="D386" s="67">
        <f>Прил.4!N293</f>
        <v>14235471.699999999</v>
      </c>
      <c r="E386" s="67">
        <v>0</v>
      </c>
      <c r="F386" s="67">
        <v>0</v>
      </c>
      <c r="G386" s="172">
        <f t="shared" si="11"/>
        <v>1</v>
      </c>
    </row>
    <row r="387" spans="1:7" x14ac:dyDescent="0.2">
      <c r="A387" s="64" t="str">
        <f>Прил.4!A329</f>
        <v>Закупка товаров, работ и услуг для обеспечения государственных (муниципальных) нужд</v>
      </c>
      <c r="B387" s="69" t="str">
        <f>Прил.4!E329</f>
        <v>9400003040</v>
      </c>
      <c r="C387" s="69" t="str">
        <f>Прил.4!F83</f>
        <v>200</v>
      </c>
      <c r="D387" s="67">
        <f>Прил.4!N294</f>
        <v>14235471.699999999</v>
      </c>
      <c r="E387" s="67">
        <v>0</v>
      </c>
      <c r="F387" s="67">
        <v>0</v>
      </c>
      <c r="G387" s="172">
        <f t="shared" si="11"/>
        <v>1</v>
      </c>
    </row>
    <row r="388" spans="1:7" s="75" customFormat="1" ht="25.5" x14ac:dyDescent="0.2">
      <c r="A388" s="95" t="str">
        <f>Прил.4!A330</f>
        <v xml:space="preserve">Иные закупки товаров, работ и услуг для обеспечения государственных (муниципальных) нужд
</v>
      </c>
      <c r="B388" s="70" t="str">
        <f>Прил.4!E330</f>
        <v>9400003040</v>
      </c>
      <c r="C388" s="70" t="str">
        <f>Прил.4!F84</f>
        <v>240</v>
      </c>
      <c r="D388" s="68">
        <f>Прил.4!N295</f>
        <v>14235471.699999999</v>
      </c>
      <c r="E388" s="68">
        <f>Прил.4!O295</f>
        <v>0</v>
      </c>
      <c r="F388" s="68">
        <f>Прил.4!P295</f>
        <v>0</v>
      </c>
      <c r="G388" s="172">
        <f t="shared" si="11"/>
        <v>1</v>
      </c>
    </row>
    <row r="389" spans="1:7" hidden="1" x14ac:dyDescent="0.2">
      <c r="A389" s="64" t="str">
        <f>Прил.4!A331</f>
        <v>Расходы на ликвидацию несанкционированных свалок</v>
      </c>
      <c r="B389" s="69" t="str">
        <f>Прил.4!E331</f>
        <v>9400003050</v>
      </c>
      <c r="C389" s="148"/>
      <c r="D389" s="67">
        <f>Прил.4!N331</f>
        <v>0</v>
      </c>
      <c r="E389" s="67">
        <v>0</v>
      </c>
      <c r="F389" s="67">
        <v>0</v>
      </c>
      <c r="G389" s="172" t="str">
        <f>IF(SUM(D389:F389)&gt;0,1," ")</f>
        <v xml:space="preserve"> </v>
      </c>
    </row>
    <row r="390" spans="1:7" hidden="1" x14ac:dyDescent="0.2">
      <c r="A390" s="64" t="str">
        <f>Прил.4!A332</f>
        <v>Закупка товаров, работ и услуг для обеспечения государственных (муниципальных) нужд</v>
      </c>
      <c r="B390" s="69" t="str">
        <f>Прил.4!E332</f>
        <v>9400003050</v>
      </c>
      <c r="C390" s="69" t="str">
        <f>Прил.4!F86</f>
        <v>200</v>
      </c>
      <c r="D390" s="67">
        <f>Прил.4!N332</f>
        <v>0</v>
      </c>
      <c r="E390" s="67">
        <v>0</v>
      </c>
      <c r="F390" s="67">
        <v>0</v>
      </c>
      <c r="G390" s="172" t="str">
        <f>IF(SUM(D390:F390)&gt;0,1," ")</f>
        <v xml:space="preserve"> </v>
      </c>
    </row>
    <row r="391" spans="1:7" s="75" customFormat="1" ht="25.5" hidden="1" x14ac:dyDescent="0.2">
      <c r="A391" s="95" t="str">
        <f>Прил.4!A333</f>
        <v xml:space="preserve">Иные закупки товаров, работ и услуг для обеспечения государственных (муниципальных) нужд
</v>
      </c>
      <c r="B391" s="70" t="str">
        <f>Прил.4!E333</f>
        <v>9400003050</v>
      </c>
      <c r="C391" s="70" t="str">
        <f>Прил.4!F87</f>
        <v>240</v>
      </c>
      <c r="D391" s="68">
        <f>Прил.4!N333</f>
        <v>0</v>
      </c>
      <c r="E391" s="68"/>
      <c r="F391" s="68"/>
      <c r="G391" s="172" t="str">
        <f>IF(SUM(D391:F391)&gt;0,1," ")</f>
        <v xml:space="preserve"> </v>
      </c>
    </row>
    <row r="392" spans="1:7" ht="25.5" x14ac:dyDescent="0.2">
      <c r="A392" s="64" t="str">
        <f>Прил.4!A616</f>
        <v>Взнос в региональный фонд на капитальный ремонт многоквартирных домов в части доли муниципальной собственности</v>
      </c>
      <c r="B392" s="69" t="str">
        <f>Прил.4!E616</f>
        <v>9400003060</v>
      </c>
      <c r="C392" s="148"/>
      <c r="D392" s="67">
        <f>Прил.4!N616</f>
        <v>267832</v>
      </c>
      <c r="E392" s="67">
        <f>Прил.4!O616</f>
        <v>2000000</v>
      </c>
      <c r="F392" s="67">
        <f>Прил.4!P616</f>
        <v>6000000</v>
      </c>
      <c r="G392" s="172">
        <f t="shared" si="11"/>
        <v>1</v>
      </c>
    </row>
    <row r="393" spans="1:7" x14ac:dyDescent="0.2">
      <c r="A393" s="64" t="str">
        <f>Прил.4!A617</f>
        <v>Закупка товаров, работ и услуг для обеспечения государственных (муниципальных) нужд</v>
      </c>
      <c r="B393" s="69" t="str">
        <f>Прил.4!E617</f>
        <v>9400003060</v>
      </c>
      <c r="C393" s="69" t="str">
        <f>Прил.4!F617</f>
        <v>200</v>
      </c>
      <c r="D393" s="67">
        <f>Прил.4!N617</f>
        <v>267832</v>
      </c>
      <c r="E393" s="67">
        <f>Прил.4!O617</f>
        <v>2000000</v>
      </c>
      <c r="F393" s="67">
        <f>Прил.4!P617</f>
        <v>6000000</v>
      </c>
      <c r="G393" s="172">
        <f t="shared" si="11"/>
        <v>1</v>
      </c>
    </row>
    <row r="394" spans="1:7" s="75" customFormat="1" ht="14.1" customHeight="1" x14ac:dyDescent="0.2">
      <c r="A394" s="95" t="str">
        <f>Прил.4!A618</f>
        <v xml:space="preserve">Иные закупки товаров, работ и услуг для обеспечения государственных (муниципальных) нужд
</v>
      </c>
      <c r="B394" s="70" t="str">
        <f>Прил.4!E618</f>
        <v>9400003060</v>
      </c>
      <c r="C394" s="70" t="str">
        <f>Прил.4!F618</f>
        <v>240</v>
      </c>
      <c r="D394" s="68">
        <f>Прил.4!N618</f>
        <v>267832</v>
      </c>
      <c r="E394" s="68">
        <f>Прил.4!O618</f>
        <v>2000000</v>
      </c>
      <c r="F394" s="68">
        <f>Прил.4!P618</f>
        <v>6000000</v>
      </c>
      <c r="G394" s="172">
        <f t="shared" si="11"/>
        <v>1</v>
      </c>
    </row>
    <row r="395" spans="1:7" ht="14.25" hidden="1" customHeight="1" x14ac:dyDescent="0.2">
      <c r="A395" s="64" t="str">
        <f>Прил.4!A299</f>
        <v>Доставка двух дизельных электростанций для п. Сындасско</v>
      </c>
      <c r="B395" s="69" t="str">
        <f>Прил.4!E299</f>
        <v>9400009821</v>
      </c>
      <c r="C395" s="69"/>
      <c r="D395" s="67">
        <f>Прил.4!N299</f>
        <v>0</v>
      </c>
      <c r="E395" s="67">
        <f>Прил.4!O299</f>
        <v>0</v>
      </c>
      <c r="F395" s="67">
        <f>Прил.4!P299</f>
        <v>0</v>
      </c>
      <c r="G395" s="172" t="str">
        <f t="shared" si="11"/>
        <v xml:space="preserve"> </v>
      </c>
    </row>
    <row r="396" spans="1:7" hidden="1" x14ac:dyDescent="0.2">
      <c r="A396" s="64" t="str">
        <f>Прил.4!A300</f>
        <v>Закупка товаров, работ и услуг для обеспечения государственных (муниципальных) нужд</v>
      </c>
      <c r="B396" s="69" t="str">
        <f>Прил.4!E300</f>
        <v>9400009821</v>
      </c>
      <c r="C396" s="69" t="str">
        <f>Прил.4!F300</f>
        <v>200</v>
      </c>
      <c r="D396" s="67">
        <f>Прил.4!N300</f>
        <v>0</v>
      </c>
      <c r="E396" s="67">
        <f>Прил.4!O300</f>
        <v>0</v>
      </c>
      <c r="F396" s="67">
        <f>Прил.4!P300</f>
        <v>0</v>
      </c>
      <c r="G396" s="172" t="str">
        <f t="shared" si="11"/>
        <v xml:space="preserve"> </v>
      </c>
    </row>
    <row r="397" spans="1:7" s="75" customFormat="1" ht="14.25" hidden="1" customHeight="1" x14ac:dyDescent="0.2">
      <c r="A397" s="95" t="str">
        <f>Прил.4!A301</f>
        <v xml:space="preserve">Иные закупки товаров, работ и услуг для обеспечения государственных (муниципальных) нужд
</v>
      </c>
      <c r="B397" s="70" t="str">
        <f>Прил.4!E301</f>
        <v>9400009821</v>
      </c>
      <c r="C397" s="70" t="str">
        <f>Прил.4!F301</f>
        <v>240</v>
      </c>
      <c r="D397" s="68">
        <f>Прил.4!N301</f>
        <v>0</v>
      </c>
      <c r="E397" s="68">
        <f>Прил.4!O301</f>
        <v>0</v>
      </c>
      <c r="F397" s="68">
        <f>Прил.4!P301</f>
        <v>0</v>
      </c>
      <c r="G397" s="172" t="str">
        <f t="shared" si="11"/>
        <v xml:space="preserve"> </v>
      </c>
    </row>
    <row r="398" spans="1:7" ht="25.5" hidden="1" x14ac:dyDescent="0.2">
      <c r="A398" s="64" t="str">
        <f>Прил.4!A219</f>
        <v>На обеспечение (возмещение) части затрат, связанных с приобретением, поставкой и реализацией бензина на территории села Хатанга</v>
      </c>
      <c r="B398" s="69" t="str">
        <f>Прил.4!E219</f>
        <v>9400003070</v>
      </c>
      <c r="C398" s="69"/>
      <c r="D398" s="67">
        <f>Прил.4!N219</f>
        <v>0</v>
      </c>
      <c r="E398" s="67">
        <f>Прил.4!O219</f>
        <v>0</v>
      </c>
      <c r="F398" s="67">
        <f>Прил.4!P219</f>
        <v>0</v>
      </c>
      <c r="G398" s="337" t="str">
        <f>IF(SUM(D398:F398)&gt;0,1," ")</f>
        <v xml:space="preserve"> </v>
      </c>
    </row>
    <row r="399" spans="1:7" hidden="1" x14ac:dyDescent="0.2">
      <c r="A399" s="64" t="str">
        <f>Прил.4!A220</f>
        <v>Иные бюджетные ассигнования</v>
      </c>
      <c r="B399" s="69" t="str">
        <f>Прил.4!E220</f>
        <v>9400003070</v>
      </c>
      <c r="C399" s="69" t="str">
        <f>Прил.4!F220</f>
        <v>800</v>
      </c>
      <c r="D399" s="67">
        <f>Прил.4!N220</f>
        <v>0</v>
      </c>
      <c r="E399" s="67">
        <f>Прил.4!O220</f>
        <v>0</v>
      </c>
      <c r="F399" s="67">
        <f>Прил.4!P220</f>
        <v>0</v>
      </c>
      <c r="G399" s="337" t="str">
        <f>IF(SUM(D399:F399)&gt;0,1," ")</f>
        <v xml:space="preserve"> </v>
      </c>
    </row>
    <row r="400" spans="1:7" s="75" customFormat="1" ht="25.5" hidden="1" x14ac:dyDescent="0.2">
      <c r="A400" s="95" t="str">
        <f>Прил.4!A221</f>
        <v>Субсидии юридическим лицам (кроме некоммерческих организаций), индивидуальным предпринимателям, физическим лицам - производителям товаров, работ, услуг</v>
      </c>
      <c r="B400" s="70" t="str">
        <f>Прил.4!E221</f>
        <v>9400003070</v>
      </c>
      <c r="C400" s="70" t="str">
        <f>Прил.4!F221</f>
        <v>810</v>
      </c>
      <c r="D400" s="68">
        <f>Прил.4!N221</f>
        <v>0</v>
      </c>
      <c r="E400" s="68">
        <f>Прил.4!O221</f>
        <v>0</v>
      </c>
      <c r="F400" s="68">
        <f>Прил.4!P221</f>
        <v>0</v>
      </c>
      <c r="G400" s="274" t="str">
        <f>IF(SUM(D400:F400)&gt;0,1," ")</f>
        <v xml:space="preserve"> </v>
      </c>
    </row>
    <row r="401" spans="1:7" ht="15" hidden="1" customHeight="1" x14ac:dyDescent="0.2">
      <c r="A401" s="64" t="str">
        <f>Прил.4!A82</f>
        <v>Расходы на текущий ремонт имущества, находящегося в муниципальной собственности поселения</v>
      </c>
      <c r="B401" s="69" t="str">
        <f>Прил.4!E82</f>
        <v>9400003080</v>
      </c>
      <c r="C401" s="148"/>
      <c r="D401" s="67">
        <f>Прил.4!N82</f>
        <v>0</v>
      </c>
      <c r="E401" s="67">
        <f>Прил.4!O82</f>
        <v>0</v>
      </c>
      <c r="F401" s="67">
        <f>Прил.4!P82</f>
        <v>0</v>
      </c>
      <c r="G401" s="172" t="str">
        <f t="shared" si="11"/>
        <v xml:space="preserve"> </v>
      </c>
    </row>
    <row r="402" spans="1:7" hidden="1" x14ac:dyDescent="0.2">
      <c r="A402" s="64" t="str">
        <f>Прил.4!A83</f>
        <v>Закупка товаров, работ и услуг для обеспечения государственных (муниципальных) нужд</v>
      </c>
      <c r="B402" s="69" t="str">
        <f>Прил.4!E83</f>
        <v>9400003080</v>
      </c>
      <c r="C402" s="69" t="str">
        <f>Прил.4!F83</f>
        <v>200</v>
      </c>
      <c r="D402" s="67">
        <f>Прил.4!N83</f>
        <v>0</v>
      </c>
      <c r="E402" s="67">
        <f>Прил.4!O83</f>
        <v>0</v>
      </c>
      <c r="F402" s="67">
        <f>Прил.4!P83</f>
        <v>0</v>
      </c>
      <c r="G402" s="172" t="str">
        <f t="shared" si="11"/>
        <v xml:space="preserve"> </v>
      </c>
    </row>
    <row r="403" spans="1:7" s="75" customFormat="1" ht="13.5" hidden="1" customHeight="1" x14ac:dyDescent="0.2">
      <c r="A403" s="95" t="str">
        <f>Прил.4!A84</f>
        <v xml:space="preserve">Иные закупки товаров, работ и услуг для обеспечения государственных (муниципальных) нужд
</v>
      </c>
      <c r="B403" s="70" t="str">
        <f>Прил.4!E84</f>
        <v>9400003080</v>
      </c>
      <c r="C403" s="70" t="str">
        <f>Прил.4!F84</f>
        <v>240</v>
      </c>
      <c r="D403" s="68">
        <f>Прил.4!N84</f>
        <v>0</v>
      </c>
      <c r="E403" s="68">
        <f>Прил.4!O84</f>
        <v>0</v>
      </c>
      <c r="F403" s="68">
        <f>Прил.4!P84</f>
        <v>0</v>
      </c>
      <c r="G403" s="172" t="str">
        <f t="shared" si="11"/>
        <v xml:space="preserve"> </v>
      </c>
    </row>
    <row r="404" spans="1:7" ht="25.5" hidden="1" x14ac:dyDescent="0.2">
      <c r="A404" s="64" t="str">
        <f>Прил.4!A85</f>
        <v>Выполнение текущих ремонтных работ системы отопления в муниципальном нежилом помещении Территориального отдела п. Кресты администрации сельского поселения Хатанга</v>
      </c>
      <c r="B404" s="69" t="str">
        <f>Прил.4!E85</f>
        <v>9400003090</v>
      </c>
      <c r="C404" s="69"/>
      <c r="D404" s="67">
        <f>Прил.4!N85</f>
        <v>0</v>
      </c>
      <c r="E404" s="67">
        <f>Прил.4!O85</f>
        <v>0</v>
      </c>
      <c r="F404" s="67">
        <f>Прил.4!P85</f>
        <v>0</v>
      </c>
      <c r="G404" s="172" t="str">
        <f t="shared" si="11"/>
        <v xml:space="preserve"> </v>
      </c>
    </row>
    <row r="405" spans="1:7" hidden="1" x14ac:dyDescent="0.2">
      <c r="A405" s="64" t="str">
        <f>Прил.4!A86</f>
        <v>Закупка товаров, работ и услуг для обеспечения государственных (муниципальных) нужд</v>
      </c>
      <c r="B405" s="69" t="str">
        <f>Прил.4!E86</f>
        <v>9400003090</v>
      </c>
      <c r="C405" s="69" t="str">
        <f>Прил.4!F86</f>
        <v>200</v>
      </c>
      <c r="D405" s="67">
        <f>Прил.4!N86</f>
        <v>0</v>
      </c>
      <c r="E405" s="67">
        <f>Прил.4!O86</f>
        <v>0</v>
      </c>
      <c r="F405" s="67">
        <f>Прил.4!P86</f>
        <v>0</v>
      </c>
      <c r="G405" s="172" t="str">
        <f t="shared" si="11"/>
        <v xml:space="preserve"> </v>
      </c>
    </row>
    <row r="406" spans="1:7" s="75" customFormat="1" ht="15" hidden="1" customHeight="1" x14ac:dyDescent="0.2">
      <c r="A406" s="95" t="str">
        <f>Прил.4!A87</f>
        <v xml:space="preserve">Иные закупки товаров, работ и услуг для обеспечения государственных (муниципальных) нужд
</v>
      </c>
      <c r="B406" s="70" t="str">
        <f>Прил.4!E87</f>
        <v>9400003090</v>
      </c>
      <c r="C406" s="70" t="str">
        <f>Прил.4!F87</f>
        <v>240</v>
      </c>
      <c r="D406" s="68">
        <f>Прил.4!N87</f>
        <v>0</v>
      </c>
      <c r="E406" s="68">
        <f>Прил.4!O87</f>
        <v>0</v>
      </c>
      <c r="F406" s="68">
        <f>Прил.4!P87</f>
        <v>0</v>
      </c>
      <c r="G406" s="172" t="str">
        <f t="shared" si="11"/>
        <v xml:space="preserve"> </v>
      </c>
    </row>
    <row r="407" spans="1:7" hidden="1" x14ac:dyDescent="0.2">
      <c r="A407" s="64" t="str">
        <f>Прил.4!A88</f>
        <v>Иные бюджетные ассигнования</v>
      </c>
      <c r="B407" s="69" t="str">
        <f>Прил.4!E88</f>
        <v>9400003090</v>
      </c>
      <c r="C407" s="69" t="str">
        <f>Прил.4!F88</f>
        <v>800</v>
      </c>
      <c r="D407" s="67">
        <f>Прил.4!N88</f>
        <v>0</v>
      </c>
      <c r="E407" s="67">
        <f>Прил.4!O88</f>
        <v>0</v>
      </c>
      <c r="F407" s="67">
        <f>Прил.4!P88</f>
        <v>0</v>
      </c>
      <c r="G407" s="172" t="str">
        <f t="shared" si="11"/>
        <v xml:space="preserve"> </v>
      </c>
    </row>
    <row r="408" spans="1:7" s="75" customFormat="1" hidden="1" x14ac:dyDescent="0.2">
      <c r="A408" s="95" t="str">
        <f>Прил.4!A89</f>
        <v>Исполнение судебных актов</v>
      </c>
      <c r="B408" s="70" t="str">
        <f>Прил.4!E89</f>
        <v>9400003090</v>
      </c>
      <c r="C408" s="70" t="str">
        <f>Прил.4!F89</f>
        <v>830</v>
      </c>
      <c r="D408" s="68">
        <f>Прил.4!N89</f>
        <v>0</v>
      </c>
      <c r="E408" s="68">
        <f>Прил.4!O89</f>
        <v>0</v>
      </c>
      <c r="F408" s="68">
        <f>Прил.4!P89</f>
        <v>0</v>
      </c>
      <c r="G408" s="172" t="str">
        <f t="shared" si="11"/>
        <v xml:space="preserve"> </v>
      </c>
    </row>
    <row r="409" spans="1:7" ht="25.5" x14ac:dyDescent="0.2">
      <c r="A409" s="64" t="str">
        <f>Прил.4!A90</f>
        <v>Расходы по оплате коммунальных услуг по зданиям, сооружениям и помещениям, находящимся в муниципальной собственности</v>
      </c>
      <c r="B409" s="69" t="str">
        <f>Прил.4!E90</f>
        <v>9400003110</v>
      </c>
      <c r="C409" s="148"/>
      <c r="D409" s="67">
        <f>Прил.4!N90</f>
        <v>1106700</v>
      </c>
      <c r="E409" s="67">
        <f>Прил.4!O90</f>
        <v>1500000</v>
      </c>
      <c r="F409" s="67">
        <f>Прил.4!P90</f>
        <v>1500000</v>
      </c>
      <c r="G409" s="172">
        <f t="shared" si="11"/>
        <v>1</v>
      </c>
    </row>
    <row r="410" spans="1:7" x14ac:dyDescent="0.2">
      <c r="A410" s="64" t="str">
        <f>Прил.4!A91</f>
        <v>Закупка товаров, работ и услуг для обеспечения государственных (муниципальных) нужд</v>
      </c>
      <c r="B410" s="69" t="str">
        <f>Прил.4!E91</f>
        <v>9400003110</v>
      </c>
      <c r="C410" s="69" t="str">
        <f>Прил.4!F91</f>
        <v>200</v>
      </c>
      <c r="D410" s="67">
        <f>Прил.4!N91</f>
        <v>1106700</v>
      </c>
      <c r="E410" s="67">
        <f>Прил.4!O91</f>
        <v>1500000</v>
      </c>
      <c r="F410" s="67">
        <f>Прил.4!P91</f>
        <v>1500000</v>
      </c>
      <c r="G410" s="172">
        <f t="shared" si="11"/>
        <v>1</v>
      </c>
    </row>
    <row r="411" spans="1:7" s="75" customFormat="1" ht="14.1" customHeight="1" x14ac:dyDescent="0.2">
      <c r="A411" s="95" t="str">
        <f>Прил.4!A92</f>
        <v xml:space="preserve">Иные закупки товаров, работ и услуг для обеспечения государственных (муниципальных) нужд
</v>
      </c>
      <c r="B411" s="70" t="str">
        <f>Прил.4!E92</f>
        <v>9400003110</v>
      </c>
      <c r="C411" s="70" t="str">
        <f>Прил.4!F92</f>
        <v>240</v>
      </c>
      <c r="D411" s="68">
        <f>Прил.4!N92</f>
        <v>1106700</v>
      </c>
      <c r="E411" s="68">
        <f>Прил.4!O92</f>
        <v>1500000</v>
      </c>
      <c r="F411" s="68">
        <f>Прил.4!P92</f>
        <v>1500000</v>
      </c>
      <c r="G411" s="172">
        <f t="shared" si="11"/>
        <v>1</v>
      </c>
    </row>
    <row r="412" spans="1:7" hidden="1" x14ac:dyDescent="0.2">
      <c r="A412" s="64" t="str">
        <f>Прил.4!A96</f>
        <v>Иные бюджетные ассигнования</v>
      </c>
      <c r="B412" s="69" t="str">
        <f>Прил.4!E96</f>
        <v>9400003110</v>
      </c>
      <c r="C412" s="69" t="str">
        <f>Прил.4!F96</f>
        <v>800</v>
      </c>
      <c r="D412" s="67">
        <f>Прил.4!N96</f>
        <v>0</v>
      </c>
      <c r="E412" s="67">
        <f>Прил.4!O96</f>
        <v>0</v>
      </c>
      <c r="F412" s="67">
        <f>Прил.4!P96</f>
        <v>0</v>
      </c>
      <c r="G412" s="172" t="str">
        <f t="shared" si="11"/>
        <v xml:space="preserve"> </v>
      </c>
    </row>
    <row r="413" spans="1:7" s="75" customFormat="1" hidden="1" x14ac:dyDescent="0.2">
      <c r="A413" s="95" t="str">
        <f>Прил.4!A97</f>
        <v>Исполнение судебных актов</v>
      </c>
      <c r="B413" s="70" t="str">
        <f>Прил.4!E97</f>
        <v>9400003110</v>
      </c>
      <c r="C413" s="70" t="str">
        <f>Прил.4!F97</f>
        <v>830</v>
      </c>
      <c r="D413" s="68">
        <f>Прил.4!N97</f>
        <v>0</v>
      </c>
      <c r="E413" s="68">
        <f>Прил.4!O97</f>
        <v>0</v>
      </c>
      <c r="F413" s="68">
        <f>Прил.4!P97</f>
        <v>0</v>
      </c>
      <c r="G413" s="172" t="str">
        <f t="shared" si="11"/>
        <v xml:space="preserve"> </v>
      </c>
    </row>
    <row r="414" spans="1:7" hidden="1" x14ac:dyDescent="0.2">
      <c r="A414" s="64" t="str">
        <f>Прил.4!A93</f>
        <v>Проведение инвентаризации кладбищ в населенных пунктах сельского поселения Хатанга</v>
      </c>
      <c r="B414" s="69" t="str">
        <f>Прил.4!E93</f>
        <v>9400003120</v>
      </c>
      <c r="C414" s="69"/>
      <c r="D414" s="78">
        <f>Прил.4!N93</f>
        <v>0</v>
      </c>
      <c r="E414" s="67">
        <f>Прил.4!O98</f>
        <v>0</v>
      </c>
      <c r="F414" s="67">
        <f>Прил.4!P98</f>
        <v>0</v>
      </c>
      <c r="G414" s="172" t="str">
        <f>IF(SUM(D414:F414)&gt;0,1," ")</f>
        <v xml:space="preserve"> </v>
      </c>
    </row>
    <row r="415" spans="1:7" hidden="1" x14ac:dyDescent="0.2">
      <c r="A415" s="64" t="str">
        <f>Прил.4!A94</f>
        <v>Закупка товаров, работ и услуг для обеспечения государственных (муниципальных) нужд</v>
      </c>
      <c r="B415" s="69" t="str">
        <f>Прил.4!E94</f>
        <v>9400003120</v>
      </c>
      <c r="C415" s="69" t="str">
        <f>Прил.4!F94</f>
        <v>200</v>
      </c>
      <c r="D415" s="78">
        <f>Прил.4!N94</f>
        <v>0</v>
      </c>
      <c r="E415" s="67">
        <f>Прил.4!O99</f>
        <v>0</v>
      </c>
      <c r="F415" s="67">
        <f>Прил.4!P99</f>
        <v>0</v>
      </c>
      <c r="G415" s="172" t="str">
        <f>IF(SUM(D415:F415)&gt;0,1," ")</f>
        <v xml:space="preserve"> </v>
      </c>
    </row>
    <row r="416" spans="1:7" s="75" customFormat="1" ht="14.1" hidden="1" customHeight="1" x14ac:dyDescent="0.2">
      <c r="A416" s="95" t="str">
        <f>Прил.4!A95</f>
        <v xml:space="preserve">Иные закупки товаров, работ и услуг для обеспечения государственных (муниципальных) нужд
</v>
      </c>
      <c r="B416" s="70" t="str">
        <f>Прил.4!E95</f>
        <v>9400003120</v>
      </c>
      <c r="C416" s="70" t="str">
        <f>Прил.4!F95</f>
        <v>240</v>
      </c>
      <c r="D416" s="68">
        <f>Прил.4!N95</f>
        <v>0</v>
      </c>
      <c r="E416" s="68">
        <f>Прил.4!O100</f>
        <v>0</v>
      </c>
      <c r="F416" s="68">
        <f>Прил.4!P100</f>
        <v>0</v>
      </c>
      <c r="G416" s="274" t="str">
        <f>IF(SUM(D416:F416)&gt;0,1," ")</f>
        <v xml:space="preserve"> </v>
      </c>
    </row>
    <row r="417" spans="1:7" ht="25.5" x14ac:dyDescent="0.2">
      <c r="A417" s="64" t="str">
        <f>Прил.4!A101</f>
        <v>Расходы на выполнение текущих ремонтных работ в муниципальном нежилом помещении (территориальный отдел в п.Новая администрации с.п. Хатанга)</v>
      </c>
      <c r="B417" s="69" t="str">
        <f>Прил.4!E101</f>
        <v>9400003130</v>
      </c>
      <c r="C417" s="69"/>
      <c r="D417" s="67">
        <f>Прил.4!N101</f>
        <v>3000000</v>
      </c>
      <c r="E417" s="67">
        <f>Прил.4!O101</f>
        <v>0</v>
      </c>
      <c r="F417" s="67">
        <f>Прил.4!P101</f>
        <v>0</v>
      </c>
      <c r="G417" s="172">
        <f t="shared" si="11"/>
        <v>1</v>
      </c>
    </row>
    <row r="418" spans="1:7" x14ac:dyDescent="0.2">
      <c r="A418" s="64" t="str">
        <f>Прил.4!A102</f>
        <v>Капитальные вложения в объекты государственной (муниципальной) собственности</v>
      </c>
      <c r="B418" s="69" t="str">
        <f>Прил.4!E102</f>
        <v>9400003130</v>
      </c>
      <c r="C418" s="69" t="str">
        <f>Прил.4!F102</f>
        <v>200</v>
      </c>
      <c r="D418" s="67">
        <f>Прил.4!N102</f>
        <v>3000000</v>
      </c>
      <c r="E418" s="67">
        <f>Прил.4!O102</f>
        <v>0</v>
      </c>
      <c r="F418" s="67">
        <f>Прил.4!P102</f>
        <v>0</v>
      </c>
      <c r="G418" s="172">
        <f t="shared" si="11"/>
        <v>1</v>
      </c>
    </row>
    <row r="419" spans="1:7" s="75" customFormat="1" ht="14.1" customHeight="1" x14ac:dyDescent="0.2">
      <c r="A419" s="95" t="str">
        <f>Прил.4!A103</f>
        <v>Бюджетные инвестиции</v>
      </c>
      <c r="B419" s="70" t="str">
        <f>Прил.4!E103</f>
        <v>9400003130</v>
      </c>
      <c r="C419" s="70" t="str">
        <f>Прил.4!F103</f>
        <v>240</v>
      </c>
      <c r="D419" s="68">
        <f>Прил.4!N103</f>
        <v>3000000</v>
      </c>
      <c r="E419" s="68">
        <f>Прил.4!O103</f>
        <v>0</v>
      </c>
      <c r="F419" s="68">
        <f>Прил.4!P103</f>
        <v>0</v>
      </c>
      <c r="G419" s="172">
        <f t="shared" si="11"/>
        <v>1</v>
      </c>
    </row>
    <row r="420" spans="1:7" hidden="1" x14ac:dyDescent="0.2">
      <c r="A420" s="64" t="str">
        <f>Прил.4!A296</f>
        <v>Приобретение и доставка  коммунальной техники</v>
      </c>
      <c r="B420" s="69" t="str">
        <f>Прил.4!E296</f>
        <v>9400003070</v>
      </c>
      <c r="C420" s="148"/>
      <c r="D420" s="67">
        <f t="shared" ref="D420:F421" si="12">D421</f>
        <v>0</v>
      </c>
      <c r="E420" s="67">
        <f t="shared" si="12"/>
        <v>0</v>
      </c>
      <c r="F420" s="67">
        <f t="shared" si="12"/>
        <v>0</v>
      </c>
      <c r="G420" s="172" t="str">
        <f t="shared" si="11"/>
        <v xml:space="preserve"> </v>
      </c>
    </row>
    <row r="421" spans="1:7" hidden="1" x14ac:dyDescent="0.2">
      <c r="A421" s="64" t="str">
        <f>Прил.4!A297</f>
        <v>Закупка товаров, работ и услуг для обеспечения государственных (муниципальных) нужд</v>
      </c>
      <c r="B421" s="69" t="str">
        <f>Прил.4!E297</f>
        <v>9400003070</v>
      </c>
      <c r="C421" s="69" t="str">
        <f>Прил.4!F297</f>
        <v>200</v>
      </c>
      <c r="D421" s="67">
        <f t="shared" si="12"/>
        <v>0</v>
      </c>
      <c r="E421" s="67">
        <f t="shared" si="12"/>
        <v>0</v>
      </c>
      <c r="F421" s="67">
        <f t="shared" si="12"/>
        <v>0</v>
      </c>
      <c r="G421" s="172" t="str">
        <f t="shared" si="11"/>
        <v xml:space="preserve"> </v>
      </c>
    </row>
    <row r="422" spans="1:7" s="75" customFormat="1" ht="13.5" hidden="1" customHeight="1" x14ac:dyDescent="0.2">
      <c r="A422" s="95" t="str">
        <f>Прил.4!A298</f>
        <v>Иные закупки товаров, работ и услуг для обеспечения государственных (муниципальных) нужд</v>
      </c>
      <c r="B422" s="70" t="str">
        <f>Прил.4!E298</f>
        <v>9400003070</v>
      </c>
      <c r="C422" s="70" t="str">
        <f>Прил.4!F298</f>
        <v>240</v>
      </c>
      <c r="D422" s="68">
        <f>Прил.4!N298</f>
        <v>0</v>
      </c>
      <c r="E422" s="68">
        <f>Прил.4!O298</f>
        <v>0</v>
      </c>
      <c r="F422" s="68">
        <f>Прил.4!P298</f>
        <v>0</v>
      </c>
      <c r="G422" s="172" t="str">
        <f t="shared" si="11"/>
        <v xml:space="preserve"> </v>
      </c>
    </row>
    <row r="423" spans="1:7" ht="25.5" hidden="1" x14ac:dyDescent="0.2">
      <c r="A423" s="64" t="str">
        <f>Прил.4!A104</f>
        <v>Расходы на выполнение текущих ремонтных работ системы отопления в муниципальном нежилом помещении (Территориальный отдел п. Хета администрации с.п. Хатанга)</v>
      </c>
      <c r="B423" s="69" t="str">
        <f>Прил.4!E104</f>
        <v>9400003140</v>
      </c>
      <c r="C423" s="69"/>
      <c r="D423" s="67">
        <f>Прил.4!N104</f>
        <v>0</v>
      </c>
      <c r="E423" s="67">
        <f>Прил.4!O104</f>
        <v>0</v>
      </c>
      <c r="F423" s="67">
        <f>Прил.4!P104</f>
        <v>0</v>
      </c>
      <c r="G423" s="172" t="str">
        <f t="shared" si="11"/>
        <v xml:space="preserve"> </v>
      </c>
    </row>
    <row r="424" spans="1:7" hidden="1" x14ac:dyDescent="0.2">
      <c r="A424" s="64" t="str">
        <f>Прил.4!A105</f>
        <v>Закупка товаров, работ и услуг для обеспечения государственных (муниципальных) нужд</v>
      </c>
      <c r="B424" s="69" t="str">
        <f>Прил.4!E105</f>
        <v>9400003140</v>
      </c>
      <c r="C424" s="69" t="str">
        <f>Прил.4!F105</f>
        <v>200</v>
      </c>
      <c r="D424" s="67">
        <f>Прил.4!N105</f>
        <v>0</v>
      </c>
      <c r="E424" s="67">
        <f>Прил.4!O105</f>
        <v>0</v>
      </c>
      <c r="F424" s="67">
        <f>Прил.4!P105</f>
        <v>0</v>
      </c>
      <c r="G424" s="172" t="str">
        <f t="shared" si="11"/>
        <v xml:space="preserve"> </v>
      </c>
    </row>
    <row r="425" spans="1:7" s="75" customFormat="1" ht="14.1" hidden="1" customHeight="1" x14ac:dyDescent="0.2">
      <c r="A425" s="95" t="str">
        <f>Прил.4!A106</f>
        <v xml:space="preserve">Иные закупки товаров, работ и услуг для обеспечения государственных (муниципальных) нужд
</v>
      </c>
      <c r="B425" s="70" t="str">
        <f>Прил.4!E106</f>
        <v>9400003140</v>
      </c>
      <c r="C425" s="70" t="str">
        <f>Прил.4!F106</f>
        <v>240</v>
      </c>
      <c r="D425" s="68">
        <f>Прил.4!N106</f>
        <v>0</v>
      </c>
      <c r="E425" s="68">
        <f>Прил.4!O106</f>
        <v>0</v>
      </c>
      <c r="F425" s="68">
        <f>Прил.4!P106</f>
        <v>0</v>
      </c>
      <c r="G425" s="172" t="str">
        <f t="shared" si="11"/>
        <v xml:space="preserve"> </v>
      </c>
    </row>
    <row r="426" spans="1:7" hidden="1" x14ac:dyDescent="0.2">
      <c r="A426" s="64" t="str">
        <f>Прил.4!A107</f>
        <v>Содержание и обслуживание двух мобильных моргов в п. Попигай, п. Сындасско</v>
      </c>
      <c r="B426" s="69" t="str">
        <f>Прил.4!E107</f>
        <v>9400003150</v>
      </c>
      <c r="C426" s="69"/>
      <c r="D426" s="67">
        <f>Прил.4!N107</f>
        <v>0</v>
      </c>
      <c r="E426" s="67">
        <f>Прил.4!O107</f>
        <v>0</v>
      </c>
      <c r="F426" s="67">
        <f>Прил.4!P107</f>
        <v>0</v>
      </c>
      <c r="G426" s="172" t="str">
        <f t="shared" si="11"/>
        <v xml:space="preserve"> </v>
      </c>
    </row>
    <row r="427" spans="1:7" hidden="1" x14ac:dyDescent="0.2">
      <c r="A427" s="64" t="str">
        <f>Прил.4!A108</f>
        <v>Закупка товаров, работ и услуг для обеспечения государственных (муниципальных) нужд</v>
      </c>
      <c r="B427" s="69" t="str">
        <f>Прил.4!E108</f>
        <v>9400003150</v>
      </c>
      <c r="C427" s="69" t="str">
        <f>Прил.4!F108</f>
        <v>200</v>
      </c>
      <c r="D427" s="67">
        <f>Прил.4!N108</f>
        <v>0</v>
      </c>
      <c r="E427" s="67">
        <f>Прил.4!O108</f>
        <v>0</v>
      </c>
      <c r="F427" s="67">
        <f>Прил.4!P108</f>
        <v>0</v>
      </c>
      <c r="G427" s="172" t="str">
        <f t="shared" si="11"/>
        <v xml:space="preserve"> </v>
      </c>
    </row>
    <row r="428" spans="1:7" s="75" customFormat="1" ht="14.1" hidden="1" customHeight="1" x14ac:dyDescent="0.2">
      <c r="A428" s="95" t="str">
        <f>Прил.4!A109</f>
        <v xml:space="preserve">Иные закупки товаров, работ и услуг для обеспечения государственных (муниципальных) нужд
</v>
      </c>
      <c r="B428" s="70" t="str">
        <f>Прил.4!E109</f>
        <v>9400003150</v>
      </c>
      <c r="C428" s="70" t="str">
        <f>Прил.4!F109</f>
        <v>240</v>
      </c>
      <c r="D428" s="68">
        <f>Прил.4!N109</f>
        <v>0</v>
      </c>
      <c r="E428" s="68">
        <f>Прил.4!O109</f>
        <v>0</v>
      </c>
      <c r="F428" s="68">
        <f>Прил.4!P109</f>
        <v>0</v>
      </c>
      <c r="G428" s="172" t="str">
        <f t="shared" si="11"/>
        <v xml:space="preserve"> </v>
      </c>
    </row>
    <row r="429" spans="1:7" ht="25.5" hidden="1" x14ac:dyDescent="0.2">
      <c r="A429" s="64" t="str">
        <f>Прил.4!A219</f>
        <v>На обеспечение (возмещение) части затрат, связанных с приобретением, поставкой и реализацией бензина на территории села Хатанга</v>
      </c>
      <c r="B429" s="69" t="str">
        <f>Прил.4!E219</f>
        <v>9400003070</v>
      </c>
      <c r="C429" s="69"/>
      <c r="D429" s="67">
        <v>0</v>
      </c>
      <c r="E429" s="67">
        <f>Прил.4!H219</f>
        <v>0</v>
      </c>
      <c r="F429" s="67">
        <f>Прил.4!I219</f>
        <v>0</v>
      </c>
      <c r="G429" s="337" t="str">
        <f t="shared" si="11"/>
        <v xml:space="preserve"> </v>
      </c>
    </row>
    <row r="430" spans="1:7" hidden="1" x14ac:dyDescent="0.2">
      <c r="A430" s="64" t="str">
        <f>Прил.4!A220</f>
        <v>Иные бюджетные ассигнования</v>
      </c>
      <c r="B430" s="69" t="str">
        <f>Прил.4!E220</f>
        <v>9400003070</v>
      </c>
      <c r="C430" s="69" t="str">
        <f>Прил.4!F220</f>
        <v>800</v>
      </c>
      <c r="D430" s="67">
        <v>0</v>
      </c>
      <c r="E430" s="67">
        <f>Прил.4!H220</f>
        <v>0</v>
      </c>
      <c r="F430" s="67">
        <f>Прил.4!I220</f>
        <v>0</v>
      </c>
      <c r="G430" s="337" t="str">
        <f t="shared" si="11"/>
        <v xml:space="preserve"> </v>
      </c>
    </row>
    <row r="431" spans="1:7" s="75" customFormat="1" ht="25.5" hidden="1" x14ac:dyDescent="0.2">
      <c r="A431" s="95" t="str">
        <f>Прил.4!A221</f>
        <v>Субсидии юридическим лицам (кроме некоммерческих организаций), индивидуальным предпринимателям, физическим лицам - производителям товаров, работ, услуг</v>
      </c>
      <c r="B431" s="70" t="str">
        <f>Прил.4!E221</f>
        <v>9400003070</v>
      </c>
      <c r="C431" s="70" t="str">
        <f>Прил.4!F221</f>
        <v>810</v>
      </c>
      <c r="D431" s="68">
        <v>0</v>
      </c>
      <c r="E431" s="68">
        <f>Прил.4!H221</f>
        <v>0</v>
      </c>
      <c r="F431" s="68">
        <f>Прил.4!I221</f>
        <v>0</v>
      </c>
      <c r="G431" s="172" t="str">
        <f t="shared" si="11"/>
        <v xml:space="preserve"> </v>
      </c>
    </row>
    <row r="432" spans="1:7" x14ac:dyDescent="0.2">
      <c r="A432" s="64" t="str">
        <f>Прил.4!A650</f>
        <v>Резервный фонд администрации сельского поселения Хатанга</v>
      </c>
      <c r="B432" s="69" t="str">
        <f>Прил.4!E650</f>
        <v>9400004010</v>
      </c>
      <c r="C432" s="148"/>
      <c r="D432" s="67">
        <f>D433+D435</f>
        <v>400000</v>
      </c>
      <c r="E432" s="67">
        <f>E433+E435</f>
        <v>400000</v>
      </c>
      <c r="F432" s="67">
        <f>F433+F435</f>
        <v>400000</v>
      </c>
      <c r="G432" s="172">
        <f t="shared" si="11"/>
        <v>1</v>
      </c>
    </row>
    <row r="433" spans="1:7" hidden="1" x14ac:dyDescent="0.2">
      <c r="A433" s="64" t="str">
        <f>Прил.4!A386</f>
        <v>Социальное обеспечение и иные выплаты населению</v>
      </c>
      <c r="B433" s="69" t="str">
        <f>Прил.4!E649</f>
        <v>9400000000</v>
      </c>
      <c r="C433" s="69" t="str">
        <f>Прил.4!F386</f>
        <v>300</v>
      </c>
      <c r="D433" s="67">
        <f>Прил.4!N386</f>
        <v>0</v>
      </c>
      <c r="E433" s="67">
        <f>Прил.4!O386</f>
        <v>0</v>
      </c>
      <c r="F433" s="67">
        <f>Прил.4!P386</f>
        <v>0</v>
      </c>
      <c r="G433" s="172" t="str">
        <f t="shared" si="11"/>
        <v xml:space="preserve"> </v>
      </c>
    </row>
    <row r="434" spans="1:7" s="75" customFormat="1" hidden="1" x14ac:dyDescent="0.2">
      <c r="A434" s="95" t="str">
        <f>Прил.4!A387</f>
        <v>Социальные выплаты гражданам, кроме публичных нормативных социальных выплат</v>
      </c>
      <c r="B434" s="70" t="str">
        <f>Прил.4!E650</f>
        <v>9400004010</v>
      </c>
      <c r="C434" s="70" t="str">
        <f>Прил.4!F387</f>
        <v>320</v>
      </c>
      <c r="D434" s="68">
        <f>Прил.4!N387</f>
        <v>0</v>
      </c>
      <c r="E434" s="68">
        <f>Прил.4!O387</f>
        <v>0</v>
      </c>
      <c r="F434" s="68">
        <f>Прил.4!P387</f>
        <v>0</v>
      </c>
      <c r="G434" s="172" t="str">
        <f t="shared" ref="G434:G497" si="13">IF(SUM(D434:F434)&gt;0,1," ")</f>
        <v xml:space="preserve"> </v>
      </c>
    </row>
    <row r="435" spans="1:7" x14ac:dyDescent="0.2">
      <c r="A435" s="64" t="str">
        <f>Прил.4!A651</f>
        <v>Иные бюджетные ассигнования</v>
      </c>
      <c r="B435" s="69" t="str">
        <f>Прил.4!E651</f>
        <v>9400004010</v>
      </c>
      <c r="C435" s="69" t="str">
        <f>Прил.4!F651</f>
        <v>800</v>
      </c>
      <c r="D435" s="67">
        <f>Прил.4!N651</f>
        <v>400000</v>
      </c>
      <c r="E435" s="67">
        <f>Прил.4!O651</f>
        <v>400000</v>
      </c>
      <c r="F435" s="67">
        <f>Прил.4!P651</f>
        <v>400000</v>
      </c>
      <c r="G435" s="172">
        <f t="shared" si="13"/>
        <v>1</v>
      </c>
    </row>
    <row r="436" spans="1:7" s="75" customFormat="1" x14ac:dyDescent="0.2">
      <c r="A436" s="95" t="str">
        <f>Прил.4!A652</f>
        <v>Резервные средства</v>
      </c>
      <c r="B436" s="70" t="str">
        <f>Прил.4!E652</f>
        <v>9400004010</v>
      </c>
      <c r="C436" s="70" t="str">
        <f>Прил.4!F652</f>
        <v>870</v>
      </c>
      <c r="D436" s="68">
        <f>Прил.4!N652</f>
        <v>400000</v>
      </c>
      <c r="E436" s="68">
        <f>Прил.4!O652</f>
        <v>400000</v>
      </c>
      <c r="F436" s="68">
        <f>Прил.4!P652</f>
        <v>400000</v>
      </c>
      <c r="G436" s="172">
        <f t="shared" si="13"/>
        <v>1</v>
      </c>
    </row>
    <row r="437" spans="1:7" x14ac:dyDescent="0.2">
      <c r="A437" s="64" t="str">
        <f>Прил.4!A701</f>
        <v>Доплаты к пенсиям за выслугу лет муниципальным служащим</v>
      </c>
      <c r="B437" s="69" t="str">
        <f>Прил.4!E701</f>
        <v>9400004020</v>
      </c>
      <c r="C437" s="148"/>
      <c r="D437" s="67">
        <f>Прил.4!N701</f>
        <v>9541354.5999999996</v>
      </c>
      <c r="E437" s="67">
        <f>Прил.4!O701</f>
        <v>2506942.4500000002</v>
      </c>
      <c r="F437" s="67">
        <f>Прил.4!P701</f>
        <v>2454051.9500000002</v>
      </c>
      <c r="G437" s="172">
        <f t="shared" si="13"/>
        <v>1</v>
      </c>
    </row>
    <row r="438" spans="1:7" x14ac:dyDescent="0.2">
      <c r="A438" s="64" t="str">
        <f>Прил.4!A702</f>
        <v>Социальное обеспечение и иные выплаты населению</v>
      </c>
      <c r="B438" s="69" t="str">
        <f>Прил.4!E702</f>
        <v>9400004020</v>
      </c>
      <c r="C438" s="69" t="str">
        <f>Прил.4!F702</f>
        <v>300</v>
      </c>
      <c r="D438" s="67">
        <f>Прил.4!N702</f>
        <v>9541354.5999999996</v>
      </c>
      <c r="E438" s="67">
        <f>Прил.4!O702</f>
        <v>2506942.4500000002</v>
      </c>
      <c r="F438" s="67">
        <f>Прил.4!P702</f>
        <v>2454051.9500000002</v>
      </c>
      <c r="G438" s="172">
        <f t="shared" si="13"/>
        <v>1</v>
      </c>
    </row>
    <row r="439" spans="1:7" s="75" customFormat="1" x14ac:dyDescent="0.2">
      <c r="A439" s="95" t="str">
        <f>Прил.4!A703</f>
        <v>Публичные нормативные социальные выплаты гражданам</v>
      </c>
      <c r="B439" s="70" t="str">
        <f>Прил.4!E703</f>
        <v>9400004020</v>
      </c>
      <c r="C439" s="70" t="str">
        <f>Прил.4!F703</f>
        <v>310</v>
      </c>
      <c r="D439" s="68">
        <f>Прил.4!N703</f>
        <v>9541354.5999999996</v>
      </c>
      <c r="E439" s="68">
        <f>Прил.4!O703</f>
        <v>2506942.4500000002</v>
      </c>
      <c r="F439" s="68">
        <f>Прил.4!P703</f>
        <v>2454051.9500000002</v>
      </c>
      <c r="G439" s="172">
        <f t="shared" si="13"/>
        <v>1</v>
      </c>
    </row>
    <row r="440" spans="1:7" ht="25.5" x14ac:dyDescent="0.2">
      <c r="A440" s="64" t="str">
        <f>Прил.4!A592</f>
        <v>Оценка недвижимости, признание прав и регулирование отношений по государственной и муниципальной собственности</v>
      </c>
      <c r="B440" s="69" t="str">
        <f>Прил.4!E592</f>
        <v>9400005010</v>
      </c>
      <c r="C440" s="148"/>
      <c r="D440" s="67">
        <f>Прил.4!N592</f>
        <v>500000</v>
      </c>
      <c r="E440" s="67">
        <f>Прил.4!O592</f>
        <v>3000000</v>
      </c>
      <c r="F440" s="67">
        <f>Прил.4!P592</f>
        <v>6000000</v>
      </c>
      <c r="G440" s="172">
        <f t="shared" si="13"/>
        <v>1</v>
      </c>
    </row>
    <row r="441" spans="1:7" x14ac:dyDescent="0.2">
      <c r="A441" s="64" t="str">
        <f>Прил.4!A593</f>
        <v>Закупка товаров, работ и услуг для обеспечения государственных (муниципальных) нужд</v>
      </c>
      <c r="B441" s="69" t="str">
        <f>Прил.4!E593</f>
        <v>9400005010</v>
      </c>
      <c r="C441" s="69" t="str">
        <f>Прил.4!F593</f>
        <v>200</v>
      </c>
      <c r="D441" s="67">
        <f>Прил.4!N593</f>
        <v>500000</v>
      </c>
      <c r="E441" s="67">
        <f>Прил.4!O593</f>
        <v>3000000</v>
      </c>
      <c r="F441" s="67">
        <f>Прил.4!P593</f>
        <v>6000000</v>
      </c>
      <c r="G441" s="172">
        <f t="shared" si="13"/>
        <v>1</v>
      </c>
    </row>
    <row r="442" spans="1:7" s="75" customFormat="1" ht="14.1" customHeight="1" x14ac:dyDescent="0.2">
      <c r="A442" s="95" t="str">
        <f>Прил.4!A594</f>
        <v xml:space="preserve">Иные закупки товаров, работ и услуг для обеспечения государственных (муниципальных) нужд
</v>
      </c>
      <c r="B442" s="70" t="str">
        <f>Прил.4!E594</f>
        <v>9400005010</v>
      </c>
      <c r="C442" s="70" t="str">
        <f>Прил.4!F594</f>
        <v>240</v>
      </c>
      <c r="D442" s="68">
        <f>Прил.4!N594</f>
        <v>500000</v>
      </c>
      <c r="E442" s="68">
        <f>Прил.4!O594</f>
        <v>3000000</v>
      </c>
      <c r="F442" s="68">
        <f>Прил.4!P594</f>
        <v>6000000</v>
      </c>
      <c r="G442" s="172">
        <f t="shared" si="13"/>
        <v>1</v>
      </c>
    </row>
    <row r="443" spans="1:7" x14ac:dyDescent="0.2">
      <c r="A443" s="64" t="str">
        <f>Прил.4!A610</f>
        <v>Мероприятия по землеустройству и землепользованию</v>
      </c>
      <c r="B443" s="69" t="str">
        <f>Прил.4!E610</f>
        <v>9400005020</v>
      </c>
      <c r="C443" s="148"/>
      <c r="D443" s="67">
        <f>Прил.4!N610</f>
        <v>100000</v>
      </c>
      <c r="E443" s="67">
        <f>Прил.4!O610</f>
        <v>2100000</v>
      </c>
      <c r="F443" s="67">
        <f>Прил.4!P610</f>
        <v>6000000</v>
      </c>
      <c r="G443" s="172">
        <f t="shared" si="13"/>
        <v>1</v>
      </c>
    </row>
    <row r="444" spans="1:7" x14ac:dyDescent="0.2">
      <c r="A444" s="64" t="str">
        <f>Прил.4!A611</f>
        <v>Закупка товаров, работ и услуг для обеспечения государственных (муниципальных) нужд</v>
      </c>
      <c r="B444" s="69" t="str">
        <f>Прил.4!E611</f>
        <v>9400005020</v>
      </c>
      <c r="C444" s="50" t="str">
        <f>Прил.4!F611</f>
        <v>200</v>
      </c>
      <c r="D444" s="67">
        <f>Прил.4!N611</f>
        <v>100000</v>
      </c>
      <c r="E444" s="67">
        <f>Прил.4!O611</f>
        <v>2100000</v>
      </c>
      <c r="F444" s="67">
        <f>Прил.4!P611</f>
        <v>6000000</v>
      </c>
      <c r="G444" s="172">
        <f t="shared" si="13"/>
        <v>1</v>
      </c>
    </row>
    <row r="445" spans="1:7" s="75" customFormat="1" ht="14.1" customHeight="1" x14ac:dyDescent="0.2">
      <c r="A445" s="95" t="str">
        <f>Прил.4!A612</f>
        <v xml:space="preserve">Иные закупки товаров, работ и услуг для обеспечения государственных (муниципальных) нужд
</v>
      </c>
      <c r="B445" s="70" t="str">
        <f>Прил.4!E612</f>
        <v>9400005020</v>
      </c>
      <c r="C445" s="53" t="str">
        <f>Прил.4!F612</f>
        <v>240</v>
      </c>
      <c r="D445" s="68">
        <f>Прил.4!N612</f>
        <v>100000</v>
      </c>
      <c r="E445" s="68">
        <f>Прил.4!O612</f>
        <v>2100000</v>
      </c>
      <c r="F445" s="68">
        <f>Прил.4!P612</f>
        <v>6000000</v>
      </c>
      <c r="G445" s="172">
        <f t="shared" si="13"/>
        <v>1</v>
      </c>
    </row>
    <row r="446" spans="1:7" ht="25.5" hidden="1" x14ac:dyDescent="0.2">
      <c r="A446" s="51" t="str">
        <f>Прил.4!A266</f>
        <v>Выполнение работ по сносу многоквартирного дома, признанного аварийным и строений, непригодных для эксплуатации</v>
      </c>
      <c r="B446" s="52" t="str">
        <f>Прил.4!E266</f>
        <v>9400005030</v>
      </c>
      <c r="C446" s="49"/>
      <c r="D446" s="67">
        <f>Прил.4!N266</f>
        <v>0</v>
      </c>
      <c r="E446" s="67">
        <f>Прил.4!O266</f>
        <v>0</v>
      </c>
      <c r="F446" s="67">
        <f>Прил.4!P266</f>
        <v>0</v>
      </c>
      <c r="G446" s="172" t="str">
        <f t="shared" si="13"/>
        <v xml:space="preserve"> </v>
      </c>
    </row>
    <row r="447" spans="1:7" hidden="1" x14ac:dyDescent="0.2">
      <c r="A447" s="51" t="str">
        <f>Прил.4!A267</f>
        <v>Закупка товаров, работ и услуг для обеспечения государственных (муниципальных) нужд</v>
      </c>
      <c r="B447" s="52" t="str">
        <f>Прил.4!E267</f>
        <v>9400005030</v>
      </c>
      <c r="C447" s="69" t="str">
        <f>Прил.4!F267</f>
        <v>200</v>
      </c>
      <c r="D447" s="67">
        <f>Прил.4!N267</f>
        <v>0</v>
      </c>
      <c r="E447" s="67">
        <f>Прил.4!O267</f>
        <v>0</v>
      </c>
      <c r="F447" s="67">
        <f>Прил.4!P267</f>
        <v>0</v>
      </c>
      <c r="G447" s="172" t="str">
        <f t="shared" si="13"/>
        <v xml:space="preserve"> </v>
      </c>
    </row>
    <row r="448" spans="1:7" s="75" customFormat="1" ht="15" hidden="1" customHeight="1" x14ac:dyDescent="0.2">
      <c r="A448" s="54" t="str">
        <f>Прил.4!A268</f>
        <v xml:space="preserve">Иные закупки товаров, работ и услуг для обеспечения государственных (муниципальных) нужд
</v>
      </c>
      <c r="B448" s="55" t="str">
        <f>Прил.4!E268</f>
        <v>9400005030</v>
      </c>
      <c r="C448" s="70" t="str">
        <f>Прил.4!F268</f>
        <v>240</v>
      </c>
      <c r="D448" s="68">
        <f>Прил.4!N268</f>
        <v>0</v>
      </c>
      <c r="E448" s="68">
        <f>Прил.4!O268</f>
        <v>0</v>
      </c>
      <c r="F448" s="68">
        <f>Прил.4!P268</f>
        <v>0</v>
      </c>
      <c r="G448" s="172" t="str">
        <f t="shared" si="13"/>
        <v xml:space="preserve"> </v>
      </c>
    </row>
    <row r="449" spans="1:7" ht="15.75" hidden="1" customHeight="1" x14ac:dyDescent="0.2">
      <c r="A449" s="51" t="str">
        <f>Прил.4!A272</f>
        <v>Изыскательские, проектные работы, экспертиза ПСД на строительство 16-квартирного жилого дома в с. Хатанга</v>
      </c>
      <c r="B449" s="52" t="str">
        <f>Прил.4!E272</f>
        <v>9400005050</v>
      </c>
      <c r="C449" s="69"/>
      <c r="D449" s="67">
        <f>Прил.4!N272</f>
        <v>0</v>
      </c>
      <c r="E449" s="67">
        <f>Прил.4!O272</f>
        <v>0</v>
      </c>
      <c r="F449" s="67">
        <f>Прил.4!P272</f>
        <v>0</v>
      </c>
      <c r="G449" s="172" t="str">
        <f t="shared" si="13"/>
        <v xml:space="preserve"> </v>
      </c>
    </row>
    <row r="450" spans="1:7" hidden="1" x14ac:dyDescent="0.2">
      <c r="A450" s="51" t="str">
        <f>Прил.4!A273</f>
        <v>Закупка товаров, работ и услуг для обеспечения государственных (муниципальных) нужд</v>
      </c>
      <c r="B450" s="52" t="str">
        <f>Прил.4!E273</f>
        <v>9400005050</v>
      </c>
      <c r="C450" s="69" t="str">
        <f>Прил.4!F273</f>
        <v>200</v>
      </c>
      <c r="D450" s="67">
        <f>Прил.4!N273</f>
        <v>0</v>
      </c>
      <c r="E450" s="67">
        <f>Прил.4!O273</f>
        <v>0</v>
      </c>
      <c r="F450" s="67">
        <f>Прил.4!P273</f>
        <v>0</v>
      </c>
      <c r="G450" s="172" t="str">
        <f t="shared" si="13"/>
        <v xml:space="preserve"> </v>
      </c>
    </row>
    <row r="451" spans="1:7" s="75" customFormat="1" ht="15" hidden="1" customHeight="1" x14ac:dyDescent="0.2">
      <c r="A451" s="54" t="str">
        <f>Прил.4!A274</f>
        <v>Иные закупки товаров, работ и услуг для обеспечения государственных (муниципальных) нужд</v>
      </c>
      <c r="B451" s="55" t="str">
        <f>Прил.4!E274</f>
        <v>9400005050</v>
      </c>
      <c r="C451" s="70" t="str">
        <f>Прил.4!F274</f>
        <v>240</v>
      </c>
      <c r="D451" s="68">
        <f>Прил.4!N274</f>
        <v>0</v>
      </c>
      <c r="E451" s="68">
        <f>Прил.4!O274</f>
        <v>0</v>
      </c>
      <c r="F451" s="68">
        <f>Прил.4!P274</f>
        <v>0</v>
      </c>
      <c r="G451" s="172" t="str">
        <f t="shared" si="13"/>
        <v xml:space="preserve"> </v>
      </c>
    </row>
    <row r="452" spans="1:7" ht="45" customHeight="1" x14ac:dyDescent="0.2">
      <c r="A452" s="64" t="str">
        <f>Прил.4!A110</f>
        <v>Организация транспортировки тел умерших (погибших) граждан из населенных пунктов муниципального образования "Сельское поселение Хатанга" до места проведения патологоанатомических процедур и (или) медицинской судебной экспертизы и к месту захоронения</v>
      </c>
      <c r="B452" s="69" t="str">
        <f>Прил.4!E110</f>
        <v>9400006040</v>
      </c>
      <c r="C452" s="148"/>
      <c r="D452" s="67">
        <f>Прил.4!N110</f>
        <v>12647935</v>
      </c>
      <c r="E452" s="67">
        <f>Прил.4!O110</f>
        <v>0</v>
      </c>
      <c r="F452" s="67">
        <f>Прил.4!P110</f>
        <v>0</v>
      </c>
      <c r="G452" s="172">
        <f t="shared" si="13"/>
        <v>1</v>
      </c>
    </row>
    <row r="453" spans="1:7" x14ac:dyDescent="0.2">
      <c r="A453" s="64" t="str">
        <f>Прил.4!A111</f>
        <v>Закупка товаров, работ и услуг для обеспечения государственных (муниципальных) нужд</v>
      </c>
      <c r="B453" s="69" t="str">
        <f>Прил.4!E111</f>
        <v>9400006040</v>
      </c>
      <c r="C453" s="69" t="str">
        <f>Прил.4!F111</f>
        <v>200</v>
      </c>
      <c r="D453" s="67">
        <f>Прил.4!N111</f>
        <v>12647935</v>
      </c>
      <c r="E453" s="67">
        <f>Прил.4!O111</f>
        <v>0</v>
      </c>
      <c r="F453" s="67">
        <f>Прил.4!P111</f>
        <v>0</v>
      </c>
      <c r="G453" s="172">
        <f t="shared" si="13"/>
        <v>1</v>
      </c>
    </row>
    <row r="454" spans="1:7" s="75" customFormat="1" ht="14.1" customHeight="1" x14ac:dyDescent="0.2">
      <c r="A454" s="95" t="str">
        <f>Прил.4!A112</f>
        <v xml:space="preserve">Иные закупки товаров, работ и услуг для обеспечения государственных (муниципальных) нужд
</v>
      </c>
      <c r="B454" s="70" t="str">
        <f>Прил.4!E112</f>
        <v>9400006040</v>
      </c>
      <c r="C454" s="70" t="str">
        <f>Прил.4!F112</f>
        <v>240</v>
      </c>
      <c r="D454" s="68">
        <f>Прил.4!N112</f>
        <v>12647935</v>
      </c>
      <c r="E454" s="68">
        <f>Прил.4!O112</f>
        <v>0</v>
      </c>
      <c r="F454" s="68">
        <f>Прил.4!P112</f>
        <v>0</v>
      </c>
      <c r="G454" s="172">
        <f t="shared" si="13"/>
        <v>1</v>
      </c>
    </row>
    <row r="455" spans="1:7" ht="38.25" x14ac:dyDescent="0.2">
      <c r="A455" s="64" t="str">
        <f>Прил.4!A655</f>
        <v>Реализация отдельных полномочий по владению недвижимым имуществом, находящимся в муниципальной собственности поселения, в части организации завоза угля для проведения отопительного периода</v>
      </c>
      <c r="B455" s="69" t="str">
        <f>Прил.4!E655</f>
        <v>9400006120</v>
      </c>
      <c r="C455" s="148"/>
      <c r="D455" s="67">
        <f>Прил.4!N655</f>
        <v>53521122.649999999</v>
      </c>
      <c r="E455" s="67">
        <f>Прил.4!O655</f>
        <v>0</v>
      </c>
      <c r="F455" s="67">
        <f>Прил.4!P655</f>
        <v>0</v>
      </c>
      <c r="G455" s="172">
        <f t="shared" si="13"/>
        <v>1</v>
      </c>
    </row>
    <row r="456" spans="1:7" x14ac:dyDescent="0.2">
      <c r="A456" s="64" t="str">
        <f>Прил.4!A656</f>
        <v>Межбюджетные трансферты</v>
      </c>
      <c r="B456" s="69" t="str">
        <f>Прил.4!E656</f>
        <v>9400006120</v>
      </c>
      <c r="C456" s="69" t="str">
        <f>Прил.4!F656</f>
        <v>500</v>
      </c>
      <c r="D456" s="67">
        <f>Прил.4!N656</f>
        <v>53521122.649999999</v>
      </c>
      <c r="E456" s="67">
        <f>Прил.4!O656</f>
        <v>0</v>
      </c>
      <c r="F456" s="67">
        <f>Прил.4!P656</f>
        <v>0</v>
      </c>
      <c r="G456" s="172">
        <f t="shared" si="13"/>
        <v>1</v>
      </c>
    </row>
    <row r="457" spans="1:7" s="75" customFormat="1" x14ac:dyDescent="0.2">
      <c r="A457" s="95" t="str">
        <f>Прил.4!A657</f>
        <v>Иные межбюджетные трансферты</v>
      </c>
      <c r="B457" s="70" t="str">
        <f>Прил.4!E657</f>
        <v>9400006120</v>
      </c>
      <c r="C457" s="70" t="str">
        <f>Прил.4!F657</f>
        <v>540</v>
      </c>
      <c r="D457" s="68">
        <f>Прил.4!N657</f>
        <v>53521122.649999999</v>
      </c>
      <c r="E457" s="68">
        <f>Прил.4!O657</f>
        <v>0</v>
      </c>
      <c r="F457" s="68">
        <f>Прил.4!P657</f>
        <v>0</v>
      </c>
      <c r="G457" s="172">
        <f t="shared" si="13"/>
        <v>1</v>
      </c>
    </row>
    <row r="458" spans="1:7" ht="55.5" customHeight="1" x14ac:dyDescent="0.2">
      <c r="A458" s="132" t="str">
        <f>Прил.4!A677</f>
        <v xml:space="preserve">Реализация полномочий органов местного самоуправления сельского поселения Хатанга по организации содержания муниципального жилищного фонда в части утверждения краткосрочного плана реализации региональной программы капитального ремонта общего имущества в многоквартирных домах </v>
      </c>
      <c r="B458" s="69" t="str">
        <f>Прил.4!E677</f>
        <v>9400006150</v>
      </c>
      <c r="C458" s="69"/>
      <c r="D458" s="67">
        <f>Прил.4!N677</f>
        <v>1000</v>
      </c>
      <c r="E458" s="67">
        <f>Прил.4!O677</f>
        <v>0</v>
      </c>
      <c r="F458" s="67">
        <f>Прил.4!P677</f>
        <v>0</v>
      </c>
      <c r="G458" s="172">
        <f t="shared" si="13"/>
        <v>1</v>
      </c>
    </row>
    <row r="459" spans="1:7" x14ac:dyDescent="0.2">
      <c r="A459" s="132" t="str">
        <f>Прил.4!A678</f>
        <v>Межбюджетные трансферты</v>
      </c>
      <c r="B459" s="69" t="str">
        <f>Прил.4!E678</f>
        <v>9400006150</v>
      </c>
      <c r="C459" s="69" t="str">
        <f>Прил.4!F678</f>
        <v>500</v>
      </c>
      <c r="D459" s="67">
        <f>Прил.4!N678</f>
        <v>1000</v>
      </c>
      <c r="E459" s="67">
        <f>Прил.4!O678</f>
        <v>0</v>
      </c>
      <c r="F459" s="67">
        <f>Прил.4!P678</f>
        <v>0</v>
      </c>
      <c r="G459" s="172">
        <f t="shared" si="13"/>
        <v>1</v>
      </c>
    </row>
    <row r="460" spans="1:7" s="75" customFormat="1" x14ac:dyDescent="0.2">
      <c r="A460" s="149" t="str">
        <f>Прил.4!A679</f>
        <v>Иные межбюджетные трансферты</v>
      </c>
      <c r="B460" s="70" t="str">
        <f>Прил.4!E679</f>
        <v>9400006150</v>
      </c>
      <c r="C460" s="70" t="str">
        <f>Прил.4!F679</f>
        <v>540</v>
      </c>
      <c r="D460" s="68">
        <f>Прил.4!N679</f>
        <v>1000</v>
      </c>
      <c r="E460" s="68">
        <f>Прил.4!O679</f>
        <v>0</v>
      </c>
      <c r="F460" s="68">
        <f>Прил.4!P679</f>
        <v>0</v>
      </c>
      <c r="G460" s="172">
        <f t="shared" si="13"/>
        <v>1</v>
      </c>
    </row>
    <row r="461" spans="1:7" ht="36" hidden="1" customHeight="1" x14ac:dyDescent="0.2">
      <c r="A461" s="64" t="str">
        <f>Прил.4!A658</f>
        <v>Реализация полномочий органов местного самоуправления сельского поселения Хатанга в части организации и обеспечения проведения капитального ремонта здания, расположенного по адресу: с. Хатанга, ул. Советская, д. 14</v>
      </c>
      <c r="B461" s="69" t="str">
        <f>Прил.4!E658</f>
        <v>9400006320</v>
      </c>
      <c r="C461" s="69"/>
      <c r="D461" s="67">
        <f>Прил.4!N658</f>
        <v>0</v>
      </c>
      <c r="E461" s="67">
        <f>Прил.4!O658</f>
        <v>0</v>
      </c>
      <c r="F461" s="67">
        <f>Прил.4!P658</f>
        <v>0</v>
      </c>
      <c r="G461" s="172" t="str">
        <f t="shared" si="13"/>
        <v xml:space="preserve"> </v>
      </c>
    </row>
    <row r="462" spans="1:7" hidden="1" x14ac:dyDescent="0.2">
      <c r="A462" s="64" t="str">
        <f>Прил.4!A659</f>
        <v>Межбюджетные трансферты</v>
      </c>
      <c r="B462" s="69" t="str">
        <f>Прил.4!E659</f>
        <v>9400006320</v>
      </c>
      <c r="C462" s="69" t="str">
        <f>Прил.4!F659</f>
        <v>500</v>
      </c>
      <c r="D462" s="67">
        <f>Прил.4!N659</f>
        <v>0</v>
      </c>
      <c r="E462" s="67">
        <f>Прил.4!O659</f>
        <v>0</v>
      </c>
      <c r="F462" s="67">
        <f>Прил.4!P659</f>
        <v>0</v>
      </c>
      <c r="G462" s="172" t="str">
        <f t="shared" si="13"/>
        <v xml:space="preserve"> </v>
      </c>
    </row>
    <row r="463" spans="1:7" s="75" customFormat="1" ht="13.5" hidden="1" customHeight="1" x14ac:dyDescent="0.2">
      <c r="A463" s="95" t="str">
        <f>Прил.4!A660</f>
        <v>Иные межбюджетные трансферты</v>
      </c>
      <c r="B463" s="70" t="str">
        <f>Прил.4!E660</f>
        <v>9400006320</v>
      </c>
      <c r="C463" s="70" t="str">
        <f>Прил.4!F660</f>
        <v>540</v>
      </c>
      <c r="D463" s="68">
        <f>Прил.4!N660</f>
        <v>0</v>
      </c>
      <c r="E463" s="68">
        <f>Прил.4!O660</f>
        <v>0</v>
      </c>
      <c r="F463" s="68">
        <f>Прил.4!P660</f>
        <v>0</v>
      </c>
      <c r="G463" s="172" t="str">
        <f t="shared" si="13"/>
        <v xml:space="preserve"> </v>
      </c>
    </row>
    <row r="464" spans="1:7" ht="51" hidden="1" x14ac:dyDescent="0.2">
      <c r="A464" s="64" t="str">
        <f>Прил.4!A18</f>
        <v>Расходы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v>
      </c>
      <c r="B464" s="69" t="str">
        <f>Прил.4!E18</f>
        <v xml:space="preserve"> 9400010360</v>
      </c>
      <c r="C464" s="148"/>
      <c r="D464" s="67">
        <v>0</v>
      </c>
      <c r="E464" s="67">
        <f>Прил.4!O18+Прил.4!O79+Прил.4!O42+Прил.4!O407+Прил.4!O595+Прил.4!O639</f>
        <v>0</v>
      </c>
      <c r="F464" s="67">
        <f>Прил.4!P18+Прил.4!P79+Прил.4!P42+Прил.4!P407+Прил.4!P595+Прил.4!P639</f>
        <v>0</v>
      </c>
      <c r="G464" s="172" t="str">
        <f t="shared" si="13"/>
        <v xml:space="preserve"> </v>
      </c>
    </row>
    <row r="465" spans="1:7" ht="38.25" hidden="1" x14ac:dyDescent="0.2">
      <c r="A465" s="64" t="str">
        <f>Прил.4!A19</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465" s="69" t="str">
        <f>Прил.4!E19</f>
        <v xml:space="preserve"> 9400010360</v>
      </c>
      <c r="C465" s="69" t="str">
        <f>Прил.4!F19</f>
        <v>100</v>
      </c>
      <c r="D465" s="67">
        <v>0</v>
      </c>
      <c r="E465" s="67">
        <f>Прил.4!O19+Прил.4!O80+Прил.4!O43+Прил.4!O408+Прил.4!O596+Прил.4!O640</f>
        <v>0</v>
      </c>
      <c r="F465" s="67">
        <f>Прил.4!P19+Прил.4!P80+Прил.4!P43+Прил.4!P408+Прил.4!P596+Прил.4!P640</f>
        <v>0</v>
      </c>
      <c r="G465" s="172" t="str">
        <f t="shared" si="13"/>
        <v xml:space="preserve"> </v>
      </c>
    </row>
    <row r="466" spans="1:7" s="75" customFormat="1" hidden="1" x14ac:dyDescent="0.2">
      <c r="A466" s="95" t="str">
        <f>Прил.4!A20</f>
        <v>Расходы на выплаты персоналу государственных (муниципальных) органов</v>
      </c>
      <c r="B466" s="70" t="str">
        <f>Прил.4!E20</f>
        <v xml:space="preserve"> 9400010360</v>
      </c>
      <c r="C466" s="70" t="str">
        <f>Прил.4!F20</f>
        <v>120</v>
      </c>
      <c r="D466" s="68">
        <v>0</v>
      </c>
      <c r="E466" s="68">
        <f>Прил.4!O20+Прил.4!O81+Прил.4!O44+Прил.4!O409+Прил.4!O597+Прил.4!O641</f>
        <v>0</v>
      </c>
      <c r="F466" s="68">
        <f>Прил.4!P20+Прил.4!P81+Прил.4!P44+Прил.4!P409+Прил.4!P597+Прил.4!P641</f>
        <v>0</v>
      </c>
      <c r="G466" s="172" t="str">
        <f t="shared" si="13"/>
        <v xml:space="preserve"> </v>
      </c>
    </row>
    <row r="467" spans="1:7" ht="38.25" hidden="1" x14ac:dyDescent="0.2">
      <c r="A467" s="64" t="str">
        <f>Прил.4!A98</f>
        <v>Расходы на финансовое обеспечение (возмещение) расходных обязательств муниципальных образований, связанных с увеличением с 1 июня 2022 года региональных выплат, по министерству финансов Красноярского края в рамках непрограммных расходов отдельных органов исполнительной власти</v>
      </c>
      <c r="B467" s="69" t="str">
        <f>Прил.4!E98</f>
        <v>9400010340</v>
      </c>
      <c r="C467" s="148"/>
      <c r="D467" s="67">
        <f>Прил.4!N98</f>
        <v>0</v>
      </c>
      <c r="E467" s="67">
        <f>Прил.4!O98</f>
        <v>0</v>
      </c>
      <c r="F467" s="67">
        <f>Прил.4!P98</f>
        <v>0</v>
      </c>
      <c r="G467" s="172" t="str">
        <f t="shared" si="13"/>
        <v xml:space="preserve"> </v>
      </c>
    </row>
    <row r="468" spans="1:7" ht="38.25" hidden="1" x14ac:dyDescent="0.2">
      <c r="A468" s="64" t="str">
        <f>Прил.4!A99</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468" s="69" t="str">
        <f>Прил.4!E99</f>
        <v>9400010340</v>
      </c>
      <c r="C468" s="69" t="str">
        <f>Прил.4!F99</f>
        <v>100</v>
      </c>
      <c r="D468" s="67">
        <f>Прил.4!N99</f>
        <v>0</v>
      </c>
      <c r="E468" s="67">
        <f>Прил.4!O99</f>
        <v>0</v>
      </c>
      <c r="F468" s="67">
        <f>Прил.4!P99</f>
        <v>0</v>
      </c>
      <c r="G468" s="172" t="str">
        <f t="shared" si="13"/>
        <v xml:space="preserve"> </v>
      </c>
    </row>
    <row r="469" spans="1:7" s="75" customFormat="1" hidden="1" x14ac:dyDescent="0.2">
      <c r="A469" s="95" t="str">
        <f>Прил.4!A100</f>
        <v>Расходы на выплаты персоналу казенных учреждений</v>
      </c>
      <c r="B469" s="70" t="str">
        <f>Прил.4!E100</f>
        <v>9400010340</v>
      </c>
      <c r="C469" s="70" t="str">
        <f>Прил.4!F100</f>
        <v>110</v>
      </c>
      <c r="D469" s="68">
        <f>Прил.4!N100</f>
        <v>0</v>
      </c>
      <c r="E469" s="68">
        <f>Прил.4!O100</f>
        <v>0</v>
      </c>
      <c r="F469" s="68">
        <f>Прил.4!P100</f>
        <v>0</v>
      </c>
      <c r="G469" s="172" t="str">
        <f t="shared" si="13"/>
        <v xml:space="preserve"> </v>
      </c>
    </row>
    <row r="470" spans="1:7" ht="51" hidden="1" x14ac:dyDescent="0.2">
      <c r="A470" s="64" t="str">
        <f>Прил.4!A42</f>
        <v>Расходы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v>
      </c>
      <c r="B470" s="69" t="str">
        <f>Прил.4!E42</f>
        <v>9400010360</v>
      </c>
      <c r="C470" s="148"/>
      <c r="D470" s="67"/>
      <c r="E470" s="67"/>
      <c r="F470" s="67"/>
      <c r="G470" s="172" t="str">
        <f t="shared" si="13"/>
        <v xml:space="preserve"> </v>
      </c>
    </row>
    <row r="471" spans="1:7" ht="38.25" hidden="1" x14ac:dyDescent="0.2">
      <c r="A471" s="64" t="str">
        <f>Прил.4!A43</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471" s="69" t="str">
        <f>Прил.4!E43</f>
        <v>9400010360</v>
      </c>
      <c r="C471" s="69" t="str">
        <f>Прил.4!F43</f>
        <v>100</v>
      </c>
      <c r="D471" s="67"/>
      <c r="E471" s="67"/>
      <c r="F471" s="67"/>
      <c r="G471" s="172" t="str">
        <f t="shared" si="13"/>
        <v xml:space="preserve"> </v>
      </c>
    </row>
    <row r="472" spans="1:7" s="75" customFormat="1" hidden="1" x14ac:dyDescent="0.2">
      <c r="A472" s="95" t="str">
        <f>Прил.4!A44</f>
        <v>Расходы на выплаты персоналу казенных учреждений</v>
      </c>
      <c r="B472" s="70" t="str">
        <f>Прил.4!E44</f>
        <v>9400010360</v>
      </c>
      <c r="C472" s="70" t="str">
        <f>Прил.4!F44</f>
        <v>110</v>
      </c>
      <c r="D472" s="68"/>
      <c r="E472" s="68"/>
      <c r="F472" s="68"/>
      <c r="G472" s="172" t="str">
        <f t="shared" si="13"/>
        <v xml:space="preserve"> </v>
      </c>
    </row>
    <row r="473" spans="1:7" ht="51" hidden="1" x14ac:dyDescent="0.2">
      <c r="A473" s="64" t="str">
        <f>Прил.4!A407</f>
        <v>Расходы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v>
      </c>
      <c r="B473" s="69" t="str">
        <f>Прил.4!E407</f>
        <v>9400010360</v>
      </c>
      <c r="C473" s="148"/>
      <c r="D473" s="67"/>
      <c r="E473" s="67"/>
      <c r="F473" s="67"/>
      <c r="G473" s="172" t="str">
        <f t="shared" si="13"/>
        <v xml:space="preserve"> </v>
      </c>
    </row>
    <row r="474" spans="1:7" ht="38.25" hidden="1" x14ac:dyDescent="0.2">
      <c r="A474" s="64" t="str">
        <f>Прил.4!A408</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474" s="69" t="str">
        <f>Прил.4!E408</f>
        <v>9400010360</v>
      </c>
      <c r="C474" s="69" t="str">
        <f>Прил.4!F408</f>
        <v>100</v>
      </c>
      <c r="D474" s="67"/>
      <c r="E474" s="67"/>
      <c r="F474" s="67"/>
      <c r="G474" s="172" t="str">
        <f t="shared" si="13"/>
        <v xml:space="preserve"> </v>
      </c>
    </row>
    <row r="475" spans="1:7" s="75" customFormat="1" hidden="1" x14ac:dyDescent="0.2">
      <c r="A475" s="95" t="str">
        <f>Прил.4!A409</f>
        <v>Расходы на выплаты персоналу государственных (муниципальных) органов</v>
      </c>
      <c r="B475" s="70" t="str">
        <f>Прил.4!E409</f>
        <v>9400010360</v>
      </c>
      <c r="C475" s="70" t="str">
        <f>Прил.4!F409</f>
        <v>120</v>
      </c>
      <c r="D475" s="68"/>
      <c r="E475" s="68"/>
      <c r="F475" s="68"/>
      <c r="G475" s="172" t="str">
        <f t="shared" si="13"/>
        <v xml:space="preserve"> </v>
      </c>
    </row>
    <row r="476" spans="1:7" ht="51" hidden="1" x14ac:dyDescent="0.2">
      <c r="A476" s="64" t="str">
        <f>Прил.4!A595</f>
        <v>Расходы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v>
      </c>
      <c r="B476" s="69" t="str">
        <f>Прил.4!E595</f>
        <v>9400010360</v>
      </c>
      <c r="C476" s="148"/>
      <c r="D476" s="67"/>
      <c r="E476" s="67"/>
      <c r="F476" s="67"/>
      <c r="G476" s="172" t="str">
        <f t="shared" si="13"/>
        <v xml:space="preserve"> </v>
      </c>
    </row>
    <row r="477" spans="1:7" ht="38.25" hidden="1" x14ac:dyDescent="0.2">
      <c r="A477" s="64" t="str">
        <f>Прил.4!A596</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477" s="69" t="str">
        <f>Прил.4!E596</f>
        <v>9400010360</v>
      </c>
      <c r="C477" s="69" t="str">
        <f>Прил.4!F596</f>
        <v>100</v>
      </c>
      <c r="D477" s="67"/>
      <c r="E477" s="67"/>
      <c r="F477" s="67"/>
      <c r="G477" s="172" t="str">
        <f t="shared" si="13"/>
        <v xml:space="preserve"> </v>
      </c>
    </row>
    <row r="478" spans="1:7" s="75" customFormat="1" hidden="1" x14ac:dyDescent="0.2">
      <c r="A478" s="95" t="str">
        <f>Прил.4!A597</f>
        <v>Расходы на выплаты персоналу государственных (муниципальных) органов</v>
      </c>
      <c r="B478" s="70" t="str">
        <f>Прил.4!E597</f>
        <v>9400010360</v>
      </c>
      <c r="C478" s="70" t="str">
        <f>Прил.4!F597</f>
        <v>120</v>
      </c>
      <c r="D478" s="68"/>
      <c r="E478" s="68"/>
      <c r="F478" s="68"/>
      <c r="G478" s="172" t="str">
        <f t="shared" si="13"/>
        <v xml:space="preserve"> </v>
      </c>
    </row>
    <row r="479" spans="1:7" ht="51" hidden="1" x14ac:dyDescent="0.2">
      <c r="A479" s="64" t="str">
        <f>Прил.4!A639</f>
        <v>Расходы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v>
      </c>
      <c r="B479" s="69" t="str">
        <f>Прил.4!E639</f>
        <v>9400010360</v>
      </c>
      <c r="C479" s="148"/>
      <c r="D479" s="67">
        <v>0</v>
      </c>
      <c r="E479" s="67">
        <v>0</v>
      </c>
      <c r="F479" s="67">
        <v>0</v>
      </c>
      <c r="G479" s="172" t="str">
        <f t="shared" si="13"/>
        <v xml:space="preserve"> </v>
      </c>
    </row>
    <row r="480" spans="1:7" ht="38.25" hidden="1" x14ac:dyDescent="0.2">
      <c r="A480" s="64" t="str">
        <f>Прил.4!A640</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480" s="69" t="str">
        <f>Прил.4!E640</f>
        <v>9400010360</v>
      </c>
      <c r="C480" s="69" t="str">
        <f>Прил.4!F640</f>
        <v>100</v>
      </c>
      <c r="D480" s="67">
        <v>0</v>
      </c>
      <c r="E480" s="67">
        <v>0</v>
      </c>
      <c r="F480" s="67">
        <v>0</v>
      </c>
      <c r="G480" s="172" t="str">
        <f t="shared" si="13"/>
        <v xml:space="preserve"> </v>
      </c>
    </row>
    <row r="481" spans="1:7" s="75" customFormat="1" hidden="1" x14ac:dyDescent="0.2">
      <c r="A481" s="95" t="str">
        <f>Прил.4!A641</f>
        <v>Расходы на выплаты персоналу государственных (муниципальных) органов</v>
      </c>
      <c r="B481" s="70" t="str">
        <f>Прил.4!E641</f>
        <v>9400010360</v>
      </c>
      <c r="C481" s="70" t="str">
        <f>Прил.4!F641</f>
        <v>120</v>
      </c>
      <c r="D481" s="68">
        <v>0</v>
      </c>
      <c r="E481" s="68">
        <v>0</v>
      </c>
      <c r="F481" s="68">
        <v>0</v>
      </c>
      <c r="G481" s="172" t="str">
        <f t="shared" si="13"/>
        <v xml:space="preserve"> </v>
      </c>
    </row>
    <row r="482" spans="1:7" ht="38.25" hidden="1" x14ac:dyDescent="0.2">
      <c r="A482" s="64" t="str">
        <f>Прил.4!A21</f>
        <v>Расходы на повышение оплаты труда отдельным категориям работников бюджетной сферы, осуществляемые за счет иных дотаций, предоставляемых из краевого бюджета с установлением условий их предоставления</v>
      </c>
      <c r="B482" s="69" t="str">
        <f>Прил.4!E21</f>
        <v>9400009850</v>
      </c>
      <c r="C482" s="148"/>
      <c r="D482" s="67">
        <f>Прил.4!N21+Прил.4!N58+Прил.4!N413+Прил.4!N598+Прил.4!N645</f>
        <v>0</v>
      </c>
      <c r="E482" s="67">
        <f>E483+E485+E488+E491</f>
        <v>0</v>
      </c>
      <c r="F482" s="67">
        <f>F483+F485+F488+F491</f>
        <v>0</v>
      </c>
      <c r="G482" s="172" t="str">
        <f t="shared" si="13"/>
        <v xml:space="preserve"> </v>
      </c>
    </row>
    <row r="483" spans="1:7" ht="38.25" hidden="1" x14ac:dyDescent="0.2">
      <c r="A483" s="64" t="str">
        <f>Прил.4!A22</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483" s="69" t="str">
        <f>Прил.4!E22</f>
        <v>9400009850</v>
      </c>
      <c r="C483" s="69" t="str">
        <f>Прил.4!F22</f>
        <v>100</v>
      </c>
      <c r="D483" s="67">
        <f>Прил.4!N22+Прил.4!N59+Прил.4!N414+Прил.4!N599+Прил.4!N646</f>
        <v>0</v>
      </c>
      <c r="E483" s="67">
        <f>Прил.4!O22</f>
        <v>0</v>
      </c>
      <c r="F483" s="67">
        <f>Прил.4!P22</f>
        <v>0</v>
      </c>
      <c r="G483" s="172" t="str">
        <f t="shared" si="13"/>
        <v xml:space="preserve"> </v>
      </c>
    </row>
    <row r="484" spans="1:7" s="75" customFormat="1" hidden="1" x14ac:dyDescent="0.2">
      <c r="A484" s="95" t="str">
        <f>Прил.4!A23</f>
        <v>Расходы на выплаты персоналу государственных (муниципальных) органов</v>
      </c>
      <c r="B484" s="70" t="str">
        <f>Прил.4!E23</f>
        <v>9400009850</v>
      </c>
      <c r="C484" s="70" t="str">
        <f>Прил.4!F23</f>
        <v>120</v>
      </c>
      <c r="D484" s="68">
        <f>Прил.4!N23+Прил.4!N60+Прил.4!N415+Прил.4!N600+Прил.4!N647</f>
        <v>0</v>
      </c>
      <c r="E484" s="68">
        <f>Прил.4!O23</f>
        <v>0</v>
      </c>
      <c r="F484" s="68">
        <f>Прил.4!P23</f>
        <v>0</v>
      </c>
      <c r="G484" s="172" t="str">
        <f t="shared" si="13"/>
        <v xml:space="preserve"> </v>
      </c>
    </row>
    <row r="485" spans="1:7" ht="25.5" hidden="1" x14ac:dyDescent="0.2">
      <c r="A485" s="64" t="str">
        <f>Прил.4!A410</f>
        <v>Расходы на повышение размеров оплаты труда работников бюджетной сферы Красноярского края с 1 января 2018 года на 4 процента</v>
      </c>
      <c r="B485" s="69" t="str">
        <f>Прил.4!E410</f>
        <v>9400010470</v>
      </c>
      <c r="C485" s="148"/>
      <c r="D485" s="67">
        <f>Прил.4!N410</f>
        <v>0</v>
      </c>
      <c r="E485" s="67">
        <f>Прил.4!O410</f>
        <v>0</v>
      </c>
      <c r="F485" s="67">
        <f>Прил.4!P410</f>
        <v>0</v>
      </c>
      <c r="G485" s="172" t="str">
        <f t="shared" si="13"/>
        <v xml:space="preserve"> </v>
      </c>
    </row>
    <row r="486" spans="1:7" ht="38.25" hidden="1" x14ac:dyDescent="0.2">
      <c r="A486" s="64" t="str">
        <f>Прил.4!A411</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486" s="69" t="str">
        <f>Прил.4!E411</f>
        <v>9400010470</v>
      </c>
      <c r="C486" s="69" t="str">
        <f>Прил.4!F411</f>
        <v>100</v>
      </c>
      <c r="D486" s="67">
        <f>Прил.4!N411</f>
        <v>0</v>
      </c>
      <c r="E486" s="67">
        <f>Прил.4!O411</f>
        <v>0</v>
      </c>
      <c r="F486" s="67">
        <f>Прил.4!P411</f>
        <v>0</v>
      </c>
      <c r="G486" s="172" t="str">
        <f t="shared" si="13"/>
        <v xml:space="preserve"> </v>
      </c>
    </row>
    <row r="487" spans="1:7" s="75" customFormat="1" hidden="1" x14ac:dyDescent="0.2">
      <c r="A487" s="95" t="str">
        <f>Прил.4!A412</f>
        <v>Расходы на выплаты персоналу государственных (муниципальных) органов</v>
      </c>
      <c r="B487" s="70" t="str">
        <f>Прил.4!E412</f>
        <v>9400010470</v>
      </c>
      <c r="C487" s="70" t="str">
        <f>Прил.4!F412</f>
        <v>120</v>
      </c>
      <c r="D487" s="68">
        <f>Прил.4!N412</f>
        <v>0</v>
      </c>
      <c r="E487" s="68">
        <f>Прил.4!O412</f>
        <v>0</v>
      </c>
      <c r="F487" s="68">
        <f>Прил.4!P412</f>
        <v>0</v>
      </c>
      <c r="G487" s="172" t="str">
        <f t="shared" si="13"/>
        <v xml:space="preserve"> </v>
      </c>
    </row>
    <row r="488" spans="1:7" s="315" customFormat="1" ht="25.5" hidden="1" x14ac:dyDescent="0.2">
      <c r="A488" s="282" t="str">
        <f>Прил.4!A605</f>
        <v>Проведение технической инвентаризации и выполнение кадастровых работ в отношении автомобильных дорог местного значения в поселках сельского поселения Хатанга</v>
      </c>
      <c r="B488" s="281" t="str">
        <f>Прил.4!E605</f>
        <v>0620016220</v>
      </c>
      <c r="C488" s="313"/>
      <c r="D488" s="265"/>
      <c r="E488" s="265">
        <f>Прил.4!O605</f>
        <v>0</v>
      </c>
      <c r="F488" s="265">
        <f>Прил.4!P605</f>
        <v>0</v>
      </c>
      <c r="G488" s="314" t="str">
        <f t="shared" si="13"/>
        <v xml:space="preserve"> </v>
      </c>
    </row>
    <row r="489" spans="1:7" s="315" customFormat="1" hidden="1" x14ac:dyDescent="0.2">
      <c r="A489" s="282" t="str">
        <f>Прил.4!A606</f>
        <v>Закупка товаров, работ и услуг для обеспечения государственных (муниципальных) нужд</v>
      </c>
      <c r="B489" s="281" t="str">
        <f>Прил.4!E606</f>
        <v>0620016220</v>
      </c>
      <c r="C489" s="281" t="str">
        <f>Прил.4!F606</f>
        <v>200</v>
      </c>
      <c r="D489" s="265"/>
      <c r="E489" s="265">
        <f>Прил.4!O606</f>
        <v>0</v>
      </c>
      <c r="F489" s="265">
        <f>Прил.4!P606</f>
        <v>0</v>
      </c>
      <c r="G489" s="314" t="str">
        <f t="shared" si="13"/>
        <v xml:space="preserve"> </v>
      </c>
    </row>
    <row r="490" spans="1:7" s="316" customFormat="1" ht="25.5" hidden="1" x14ac:dyDescent="0.2">
      <c r="A490" s="283" t="str">
        <f>Прил.4!A607</f>
        <v xml:space="preserve">Иные закупки товаров, работ и услуг для обеспечения государственных (муниципальных) нужд
</v>
      </c>
      <c r="B490" s="284" t="str">
        <f>Прил.4!E607</f>
        <v>0620016220</v>
      </c>
      <c r="C490" s="284" t="str">
        <f>Прил.4!F607</f>
        <v>240</v>
      </c>
      <c r="D490" s="65"/>
      <c r="E490" s="65">
        <f>Прил.4!O607</f>
        <v>0</v>
      </c>
      <c r="F490" s="65">
        <f>Прил.4!P607</f>
        <v>0</v>
      </c>
      <c r="G490" s="314" t="str">
        <f t="shared" si="13"/>
        <v xml:space="preserve"> </v>
      </c>
    </row>
    <row r="491" spans="1:7" ht="25.5" hidden="1" x14ac:dyDescent="0.2">
      <c r="A491" s="64" t="str">
        <f>Прил.4!A642</f>
        <v>Расходы на повышение размеров оплаты труда работников бюджетной сферы Красноярского края с 1 января 2018 года на 4 процента</v>
      </c>
      <c r="B491" s="69" t="str">
        <f>Прил.4!E642</f>
        <v>9400010470</v>
      </c>
      <c r="C491" s="148"/>
      <c r="D491" s="67">
        <f>Прил.4!N642</f>
        <v>0</v>
      </c>
      <c r="E491" s="67">
        <f>Прил.4!O642</f>
        <v>0</v>
      </c>
      <c r="F491" s="67">
        <f>Прил.4!P642</f>
        <v>0</v>
      </c>
      <c r="G491" s="172" t="str">
        <f t="shared" si="13"/>
        <v xml:space="preserve"> </v>
      </c>
    </row>
    <row r="492" spans="1:7" ht="38.25" hidden="1" x14ac:dyDescent="0.2">
      <c r="A492" s="64" t="str">
        <f>Прил.4!A643</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492" s="69" t="str">
        <f>Прил.4!E643</f>
        <v>9400010470</v>
      </c>
      <c r="C492" s="69" t="str">
        <f>Прил.4!F643</f>
        <v>100</v>
      </c>
      <c r="D492" s="67">
        <f>Прил.4!N643</f>
        <v>0</v>
      </c>
      <c r="E492" s="67">
        <f>Прил.4!O643</f>
        <v>0</v>
      </c>
      <c r="F492" s="67">
        <f>Прил.4!P643</f>
        <v>0</v>
      </c>
      <c r="G492" s="172" t="str">
        <f t="shared" si="13"/>
        <v xml:space="preserve"> </v>
      </c>
    </row>
    <row r="493" spans="1:7" s="75" customFormat="1" hidden="1" x14ac:dyDescent="0.2">
      <c r="A493" s="95" t="str">
        <f>Прил.4!A644</f>
        <v>Расходы на выплаты персоналу государственных (муниципальных) органов</v>
      </c>
      <c r="B493" s="70" t="str">
        <f>Прил.4!E644</f>
        <v>9400010470</v>
      </c>
      <c r="C493" s="70" t="str">
        <f>Прил.4!F644</f>
        <v>120</v>
      </c>
      <c r="D493" s="68">
        <f>Прил.4!N644</f>
        <v>0</v>
      </c>
      <c r="E493" s="68">
        <f>Прил.4!O644</f>
        <v>0</v>
      </c>
      <c r="F493" s="68">
        <f>Прил.4!P644</f>
        <v>0</v>
      </c>
      <c r="G493" s="172" t="str">
        <f t="shared" si="13"/>
        <v xml:space="preserve"> </v>
      </c>
    </row>
    <row r="494" spans="1:7" s="249" customFormat="1" ht="38.25" hidden="1" x14ac:dyDescent="0.2">
      <c r="A494" s="240" t="s">
        <v>515</v>
      </c>
      <c r="B494" s="241" t="s">
        <v>517</v>
      </c>
      <c r="C494" s="241"/>
      <c r="D494" s="242">
        <f>Прил.4!N115</f>
        <v>0</v>
      </c>
      <c r="E494" s="242">
        <f>Прил.4!O413+Прил.4!O113+Прил.4!O58</f>
        <v>0</v>
      </c>
      <c r="F494" s="242">
        <f>Прил.4!P413+Прил.4!P113+Прил.4!P58</f>
        <v>0</v>
      </c>
      <c r="G494" s="172" t="str">
        <f t="shared" si="13"/>
        <v xml:space="preserve"> </v>
      </c>
    </row>
    <row r="495" spans="1:7" s="249" customFormat="1" ht="38.25" hidden="1" x14ac:dyDescent="0.2">
      <c r="A495" s="240" t="s">
        <v>58</v>
      </c>
      <c r="B495" s="241" t="s">
        <v>517</v>
      </c>
      <c r="C495" s="241" t="s">
        <v>221</v>
      </c>
      <c r="D495" s="242">
        <f>Прил.4!N114</f>
        <v>0</v>
      </c>
      <c r="E495" s="242">
        <f>Прил.4!O414+Прил.4!O114+Прил.4!O59</f>
        <v>0</v>
      </c>
      <c r="F495" s="242">
        <f>Прил.4!P414+Прил.4!P114+Прил.4!P59</f>
        <v>0</v>
      </c>
      <c r="G495" s="172" t="str">
        <f t="shared" si="13"/>
        <v xml:space="preserve"> </v>
      </c>
    </row>
    <row r="496" spans="1:7" s="75" customFormat="1" hidden="1" x14ac:dyDescent="0.2">
      <c r="A496" s="95" t="s">
        <v>65</v>
      </c>
      <c r="B496" s="70" t="s">
        <v>517</v>
      </c>
      <c r="C496" s="70" t="s">
        <v>223</v>
      </c>
      <c r="D496" s="68">
        <f>Прил.4!N115</f>
        <v>0</v>
      </c>
      <c r="E496" s="68">
        <f>Прил.4!O415+Прил.4!O115+Прил.4!O60</f>
        <v>0</v>
      </c>
      <c r="F496" s="68">
        <f>Прил.4!P415+Прил.4!P115+Прил.4!P60</f>
        <v>0</v>
      </c>
      <c r="G496" s="172" t="str">
        <f t="shared" si="13"/>
        <v xml:space="preserve"> </v>
      </c>
    </row>
    <row r="497" spans="1:7" ht="51.75" hidden="1" customHeight="1" x14ac:dyDescent="0.2">
      <c r="A497" s="64" t="str">
        <f>Прил.4!A127</f>
        <v>Расходы на обеспечение первичных мер пожарной безопасности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v>
      </c>
      <c r="B497" s="69" t="str">
        <f>Прил.4!E127</f>
        <v>94000S4120</v>
      </c>
      <c r="C497" s="69"/>
      <c r="D497" s="67">
        <f>Прил.4!N127</f>
        <v>0</v>
      </c>
      <c r="E497" s="67">
        <f>Прил.4!O127</f>
        <v>0</v>
      </c>
      <c r="F497" s="67">
        <f>Прил.4!P127</f>
        <v>0</v>
      </c>
      <c r="G497" s="172" t="str">
        <f t="shared" si="13"/>
        <v xml:space="preserve"> </v>
      </c>
    </row>
    <row r="498" spans="1:7" hidden="1" x14ac:dyDescent="0.2">
      <c r="A498" s="64" t="str">
        <f>Прил.4!A128</f>
        <v>Закупка товаров, работ и услуг для обеспечения государственных (муниципальных) нужд</v>
      </c>
      <c r="B498" s="69" t="str">
        <f>Прил.4!E128</f>
        <v>94000S4120</v>
      </c>
      <c r="C498" s="69" t="str">
        <f>Прил.4!F128</f>
        <v>200</v>
      </c>
      <c r="D498" s="67">
        <f>Прил.4!N128</f>
        <v>0</v>
      </c>
      <c r="E498" s="67">
        <f>Прил.4!O128</f>
        <v>0</v>
      </c>
      <c r="F498" s="67">
        <f>Прил.4!P128</f>
        <v>0</v>
      </c>
      <c r="G498" s="172" t="str">
        <f t="shared" ref="G498:G516" si="14">IF(SUM(D498:F498)&gt;0,1," ")</f>
        <v xml:space="preserve"> </v>
      </c>
    </row>
    <row r="499" spans="1:7" s="75" customFormat="1" ht="13.5" hidden="1" customHeight="1" x14ac:dyDescent="0.2">
      <c r="A499" s="95" t="str">
        <f>Прил.4!A129</f>
        <v xml:space="preserve">Иные закупки товаров, работ и услуг для обеспечения государственных (муниципальных) нужд
</v>
      </c>
      <c r="B499" s="70" t="str">
        <f>Прил.4!E129</f>
        <v>94000S4120</v>
      </c>
      <c r="C499" s="70" t="str">
        <f>Прил.4!F129</f>
        <v>240</v>
      </c>
      <c r="D499" s="68">
        <f>Прил.4!N129</f>
        <v>0</v>
      </c>
      <c r="E499" s="68">
        <f>Прил.4!O129</f>
        <v>0</v>
      </c>
      <c r="F499" s="68">
        <f>Прил.4!P129</f>
        <v>0</v>
      </c>
      <c r="G499" s="172" t="str">
        <f t="shared" si="14"/>
        <v xml:space="preserve"> </v>
      </c>
    </row>
    <row r="500" spans="1:7" ht="59.25" customHeight="1" x14ac:dyDescent="0.2">
      <c r="A500" s="64" t="str">
        <f>Прил.4!A130</f>
        <v>Софинансирование расходов на обеспечение первичных мер пожарной безопасности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 за счет местного бюджета</v>
      </c>
      <c r="B500" s="69" t="str">
        <f>Прил.4!E130</f>
        <v>94000S4129</v>
      </c>
      <c r="C500" s="69"/>
      <c r="D500" s="67">
        <f>Прил.4!N130</f>
        <v>38916</v>
      </c>
      <c r="E500" s="67">
        <f>Прил.4!O130</f>
        <v>43237</v>
      </c>
      <c r="F500" s="67">
        <f>Прил.4!P130</f>
        <v>0</v>
      </c>
      <c r="G500" s="172">
        <f t="shared" si="14"/>
        <v>1</v>
      </c>
    </row>
    <row r="501" spans="1:7" x14ac:dyDescent="0.2">
      <c r="A501" s="64" t="str">
        <f>Прил.4!A131</f>
        <v>Закупка товаров, работ и услуг для обеспечения государственных (муниципальных) нужд</v>
      </c>
      <c r="B501" s="69" t="str">
        <f>Прил.4!E131</f>
        <v>94000S4129</v>
      </c>
      <c r="C501" s="69" t="str">
        <f>Прил.4!F131</f>
        <v>200</v>
      </c>
      <c r="D501" s="67">
        <f>Прил.4!N131</f>
        <v>38916</v>
      </c>
      <c r="E501" s="67">
        <f>Прил.4!O131</f>
        <v>43237</v>
      </c>
      <c r="F501" s="67">
        <f>Прил.4!P131</f>
        <v>0</v>
      </c>
      <c r="G501" s="172">
        <f t="shared" si="14"/>
        <v>1</v>
      </c>
    </row>
    <row r="502" spans="1:7" s="75" customFormat="1" ht="14.1" customHeight="1" x14ac:dyDescent="0.2">
      <c r="A502" s="95" t="str">
        <f>Прил.4!A132</f>
        <v xml:space="preserve">Иные закупки товаров, работ и услуг для обеспечения государственных (муниципальных) нужд
</v>
      </c>
      <c r="B502" s="70" t="str">
        <f>Прил.4!E132</f>
        <v>94000S4129</v>
      </c>
      <c r="C502" s="70" t="str">
        <f>Прил.4!F132</f>
        <v>240</v>
      </c>
      <c r="D502" s="68">
        <f>Прил.4!N132</f>
        <v>38916</v>
      </c>
      <c r="E502" s="68">
        <f>Прил.4!O132</f>
        <v>43237</v>
      </c>
      <c r="F502" s="68">
        <f>Прил.4!P132</f>
        <v>0</v>
      </c>
      <c r="G502" s="172">
        <f t="shared" si="14"/>
        <v>1</v>
      </c>
    </row>
    <row r="503" spans="1:7" ht="38.25" x14ac:dyDescent="0.2">
      <c r="A503" s="64" t="str">
        <f>Прил.4!A198</f>
        <v>Расходы на улучшение услуг связи в рамках подпрограммы «Инфраструктура информационного общества и электронного правительства» государственной программы Красноярского края «Развитие информационного общества»  (за счет средств краевого бюджета)</v>
      </c>
      <c r="B503" s="69" t="str">
        <f>Прил.4!E198</f>
        <v>94000S6451</v>
      </c>
      <c r="C503" s="69"/>
      <c r="D503" s="67">
        <f>Прил.4!N198</f>
        <v>20700000</v>
      </c>
      <c r="E503" s="67">
        <f>Прил.4!O198</f>
        <v>0</v>
      </c>
      <c r="F503" s="67">
        <f>Прил.4!P198</f>
        <v>0</v>
      </c>
      <c r="G503" s="172">
        <f t="shared" si="14"/>
        <v>1</v>
      </c>
    </row>
    <row r="504" spans="1:7" x14ac:dyDescent="0.2">
      <c r="A504" s="64" t="str">
        <f>Прил.4!A199</f>
        <v>Закупка товаров, работ и услуг для обеспечения государственных (муниципальных) нужд</v>
      </c>
      <c r="B504" s="69" t="str">
        <f>Прил.4!E199</f>
        <v>94000S6451</v>
      </c>
      <c r="C504" s="69" t="str">
        <f>Прил.4!F199</f>
        <v>200</v>
      </c>
      <c r="D504" s="67">
        <f>Прил.4!N199</f>
        <v>20700000</v>
      </c>
      <c r="E504" s="67">
        <f>Прил.4!O199</f>
        <v>0</v>
      </c>
      <c r="F504" s="67">
        <f>Прил.4!P199</f>
        <v>0</v>
      </c>
      <c r="G504" s="172">
        <f t="shared" si="14"/>
        <v>1</v>
      </c>
    </row>
    <row r="505" spans="1:7" s="75" customFormat="1" ht="14.1" customHeight="1" x14ac:dyDescent="0.2">
      <c r="A505" s="95" t="str">
        <f>Прил.4!A200</f>
        <v xml:space="preserve">Иные закупки товаров, работ и услуг для обеспечения государственных (муниципальных) нужд
</v>
      </c>
      <c r="B505" s="70" t="str">
        <f>Прил.4!E200</f>
        <v>94000S6451</v>
      </c>
      <c r="C505" s="70" t="str">
        <f>Прил.4!F200</f>
        <v>240</v>
      </c>
      <c r="D505" s="68">
        <f>Прил.4!N200</f>
        <v>20700000</v>
      </c>
      <c r="E505" s="68">
        <f>Прил.4!O200</f>
        <v>0</v>
      </c>
      <c r="F505" s="68">
        <f>Прил.4!P200</f>
        <v>0</v>
      </c>
      <c r="G505" s="172">
        <f t="shared" si="14"/>
        <v>1</v>
      </c>
    </row>
    <row r="506" spans="1:7" ht="38.25" x14ac:dyDescent="0.2">
      <c r="A506" s="64" t="str">
        <f>Прил.4!A201</f>
        <v>Расходы на улучшение услуг связи в рамках подпрограммы «Инфраструктура информационного общества и электронного правительства» государственной программы Красноярского края «Развитие информационного общества» (софинансирование за счет местного бюджета)</v>
      </c>
      <c r="B506" s="69" t="str">
        <f>Прил.4!E201</f>
        <v>94000S6451</v>
      </c>
      <c r="C506" s="69"/>
      <c r="D506" s="67">
        <f>Прил.4!N201</f>
        <v>20720</v>
      </c>
      <c r="E506" s="67">
        <f>Прил.4!O201</f>
        <v>0</v>
      </c>
      <c r="F506" s="67">
        <f>Прил.4!P201</f>
        <v>0</v>
      </c>
      <c r="G506" s="172">
        <f t="shared" si="14"/>
        <v>1</v>
      </c>
    </row>
    <row r="507" spans="1:7" x14ac:dyDescent="0.2">
      <c r="A507" s="64" t="str">
        <f>Прил.4!A202</f>
        <v>Закупка товаров, работ и услуг для обеспечения государственных (муниципальных) нужд</v>
      </c>
      <c r="B507" s="69" t="str">
        <f>Прил.4!E202</f>
        <v>94000S6451</v>
      </c>
      <c r="C507" s="69" t="str">
        <f>Прил.4!F202</f>
        <v>200</v>
      </c>
      <c r="D507" s="67">
        <f>Прил.4!N202</f>
        <v>20720</v>
      </c>
      <c r="E507" s="67">
        <f>Прил.4!O202</f>
        <v>0</v>
      </c>
      <c r="F507" s="67">
        <f>Прил.4!P202</f>
        <v>0</v>
      </c>
      <c r="G507" s="172">
        <f t="shared" si="14"/>
        <v>1</v>
      </c>
    </row>
    <row r="508" spans="1:7" s="75" customFormat="1" ht="14.1" customHeight="1" x14ac:dyDescent="0.2">
      <c r="A508" s="95" t="str">
        <f>Прил.4!A203</f>
        <v xml:space="preserve">Иные закупки товаров, работ и услуг для обеспечения государственных (муниципальных) нужд
</v>
      </c>
      <c r="B508" s="70" t="str">
        <f>Прил.4!E203</f>
        <v>94000S6451</v>
      </c>
      <c r="C508" s="70" t="str">
        <f>Прил.4!F203</f>
        <v>240</v>
      </c>
      <c r="D508" s="68">
        <f>Прил.4!N203</f>
        <v>20720</v>
      </c>
      <c r="E508" s="68">
        <f>Прил.4!O203</f>
        <v>0</v>
      </c>
      <c r="F508" s="68">
        <f>Прил.4!P203</f>
        <v>0</v>
      </c>
      <c r="G508" s="172">
        <f t="shared" si="14"/>
        <v>1</v>
      </c>
    </row>
    <row r="509" spans="1:7" ht="25.5" hidden="1" customHeight="1" x14ac:dyDescent="0.2">
      <c r="A509" s="64" t="str">
        <f>Прил.4!A219</f>
        <v>На обеспечение (возмещение) части затрат, связанных с приобретением, поставкой и реализацией бензина на территории села Хатанга</v>
      </c>
      <c r="B509" s="69" t="str">
        <f>Прил.4!E219</f>
        <v>9400003070</v>
      </c>
      <c r="C509" s="69"/>
      <c r="D509" s="67">
        <v>0</v>
      </c>
      <c r="E509" s="67">
        <f>Прил.4!O219</f>
        <v>0</v>
      </c>
      <c r="F509" s="67">
        <f>Прил.4!P219</f>
        <v>0</v>
      </c>
      <c r="G509" s="172" t="str">
        <f t="shared" si="14"/>
        <v xml:space="preserve"> </v>
      </c>
    </row>
    <row r="510" spans="1:7" ht="12.75" hidden="1" customHeight="1" x14ac:dyDescent="0.2">
      <c r="A510" s="64" t="str">
        <f>Прил.4!A220</f>
        <v>Иные бюджетные ассигнования</v>
      </c>
      <c r="B510" s="69" t="str">
        <f>Прил.4!E220</f>
        <v>9400003070</v>
      </c>
      <c r="C510" s="69" t="str">
        <f>Прил.4!F220</f>
        <v>800</v>
      </c>
      <c r="D510" s="67">
        <v>0</v>
      </c>
      <c r="E510" s="67">
        <f>Прил.4!O220</f>
        <v>0</v>
      </c>
      <c r="F510" s="67">
        <f>Прил.4!P220</f>
        <v>0</v>
      </c>
      <c r="G510" s="172" t="str">
        <f t="shared" si="14"/>
        <v xml:space="preserve"> </v>
      </c>
    </row>
    <row r="511" spans="1:7" s="75" customFormat="1" ht="25.5" hidden="1" customHeight="1" x14ac:dyDescent="0.2">
      <c r="A511" s="95" t="str">
        <f>Прил.4!A221</f>
        <v>Субсидии юридическим лицам (кроме некоммерческих организаций), индивидуальным предпринимателям, физическим лицам - производителям товаров, работ, услуг</v>
      </c>
      <c r="B511" s="70" t="str">
        <f>Прил.4!E221</f>
        <v>9400003070</v>
      </c>
      <c r="C511" s="70" t="str">
        <f>Прил.4!F221</f>
        <v>810</v>
      </c>
      <c r="D511" s="68">
        <v>0</v>
      </c>
      <c r="E511" s="68">
        <f>Прил.4!O221</f>
        <v>0</v>
      </c>
      <c r="F511" s="68">
        <f>Прил.4!P221</f>
        <v>0</v>
      </c>
      <c r="G511" s="172" t="str">
        <f t="shared" si="14"/>
        <v xml:space="preserve"> </v>
      </c>
    </row>
    <row r="512" spans="1:7" s="80" customFormat="1" x14ac:dyDescent="0.2">
      <c r="A512" s="76" t="str">
        <f>Прил.4!A704</f>
        <v>Условно утвержденные расходы</v>
      </c>
      <c r="B512" s="94"/>
      <c r="C512" s="94"/>
      <c r="D512" s="66"/>
      <c r="E512" s="66">
        <f>Прил.4!O704</f>
        <v>11358540</v>
      </c>
      <c r="F512" s="66">
        <f>Прил.4!P704</f>
        <v>22694680</v>
      </c>
      <c r="G512" s="172">
        <f t="shared" si="14"/>
        <v>1</v>
      </c>
    </row>
    <row r="513" spans="1:7" ht="15" x14ac:dyDescent="0.2">
      <c r="A513" s="81" t="s">
        <v>331</v>
      </c>
      <c r="D513" s="123">
        <f>D11+D15+D24+D133+D137+D141+D199+D263+D267+D273+D277</f>
        <v>358558067.01999998</v>
      </c>
      <c r="E513" s="123">
        <f>E11+E15+E24+E133+E137+E141+E199+E263+E267+E273+E277</f>
        <v>243735583.88</v>
      </c>
      <c r="F513" s="123">
        <f>F11+F15+F24+F133+F137+F141+F199+F263+F267+F273+F277</f>
        <v>234931084.28</v>
      </c>
      <c r="G513" s="172">
        <f t="shared" si="14"/>
        <v>1</v>
      </c>
    </row>
    <row r="514" spans="1:7" ht="15" x14ac:dyDescent="0.2">
      <c r="A514" s="56" t="s">
        <v>57</v>
      </c>
      <c r="D514" s="123">
        <f>D282+D294+D303</f>
        <v>362432282.07999998</v>
      </c>
      <c r="E514" s="123">
        <f>E282+E294+E303</f>
        <v>202376862.86000001</v>
      </c>
      <c r="F514" s="123">
        <f>F282+F294+F303</f>
        <v>197627992.36000001</v>
      </c>
      <c r="G514" s="172">
        <f t="shared" si="14"/>
        <v>1</v>
      </c>
    </row>
    <row r="515" spans="1:7" s="182" customFormat="1" ht="15" x14ac:dyDescent="0.2">
      <c r="A515" s="133" t="s">
        <v>331</v>
      </c>
      <c r="D515" s="135">
        <f>D513/D10*100</f>
        <v>49.73</v>
      </c>
      <c r="E515" s="135">
        <f>E513/E10*100</f>
        <v>53.28</v>
      </c>
      <c r="F515" s="135">
        <f>F513/F10*100</f>
        <v>51.6</v>
      </c>
      <c r="G515" s="172">
        <f t="shared" si="14"/>
        <v>1</v>
      </c>
    </row>
    <row r="516" spans="1:7" s="182" customFormat="1" ht="15" x14ac:dyDescent="0.2">
      <c r="A516" s="134" t="s">
        <v>57</v>
      </c>
      <c r="D516" s="135">
        <f>100-D515</f>
        <v>50.27</v>
      </c>
      <c r="E516" s="135">
        <f>100-E515</f>
        <v>46.72</v>
      </c>
      <c r="F516" s="135">
        <f>100-F515</f>
        <v>48.4</v>
      </c>
      <c r="G516" s="172">
        <f t="shared" si="14"/>
        <v>1</v>
      </c>
    </row>
    <row r="517" spans="1:7" hidden="1" x14ac:dyDescent="0.2">
      <c r="D517" s="123">
        <f>D10-D513-D514-D512</f>
        <v>0</v>
      </c>
      <c r="E517" s="123">
        <f>E10-E513-E514-E512</f>
        <v>0</v>
      </c>
      <c r="F517" s="123">
        <f>F10-F513-F514-F512</f>
        <v>0</v>
      </c>
      <c r="G517" s="172" t="str">
        <f>IF(SUM(D517:F517)&gt;0,1," ")</f>
        <v xml:space="preserve"> </v>
      </c>
    </row>
    <row r="518" spans="1:7" hidden="1" x14ac:dyDescent="0.2">
      <c r="D518" s="123">
        <f>D10-D513-D514</f>
        <v>0</v>
      </c>
      <c r="E518" s="123">
        <f>E10-E513-E514-E512</f>
        <v>0</v>
      </c>
      <c r="F518" s="123">
        <f>F10-F513-F514-F512</f>
        <v>0</v>
      </c>
    </row>
  </sheetData>
  <autoFilter ref="A9:G518">
    <filterColumn colId="6">
      <customFilters>
        <customFilter operator="notEqual" val=" "/>
      </customFilters>
    </filterColumn>
  </autoFilter>
  <mergeCells count="7">
    <mergeCell ref="D1:F1"/>
    <mergeCell ref="D2:F2"/>
    <mergeCell ref="D5:F5"/>
    <mergeCell ref="A7:F7"/>
    <mergeCell ref="D6:F6"/>
    <mergeCell ref="D3:F3"/>
    <mergeCell ref="D4:F4"/>
  </mergeCells>
  <conditionalFormatting sqref="C359">
    <cfRule type="expression" dxfId="40" priority="41" stopIfTrue="1">
      <formula>#REF!="Раздел"</formula>
    </cfRule>
  </conditionalFormatting>
  <conditionalFormatting sqref="C359 B446:C446 C444:C445 B447:B451">
    <cfRule type="expression" dxfId="39" priority="43" stopIfTrue="1">
      <formula>$A359="КВ"</formula>
    </cfRule>
  </conditionalFormatting>
  <conditionalFormatting sqref="C359 B446:C446 C444:C445 B447:B451">
    <cfRule type="expression" dxfId="38" priority="42" stopIfTrue="1">
      <formula>$A359="ВР"</formula>
    </cfRule>
  </conditionalFormatting>
  <conditionalFormatting sqref="C359">
    <cfRule type="expression" dxfId="37" priority="44" stopIfTrue="1">
      <formula>#REF!="000"</formula>
    </cfRule>
  </conditionalFormatting>
  <conditionalFormatting sqref="B446:C446 C444:C445 B447:B451">
    <cfRule type="expression" dxfId="36" priority="29" stopIfTrue="1">
      <formula>#REF!="Раздел"</formula>
    </cfRule>
  </conditionalFormatting>
  <conditionalFormatting sqref="A446:A451">
    <cfRule type="expression" dxfId="35" priority="39" stopIfTrue="1">
      <formula>$A446="КВ"</formula>
    </cfRule>
  </conditionalFormatting>
  <conditionalFormatting sqref="A446:A451">
    <cfRule type="expression" dxfId="34" priority="38" stopIfTrue="1">
      <formula>$A446="ВР"</formula>
    </cfRule>
  </conditionalFormatting>
  <conditionalFormatting sqref="A446:A451">
    <cfRule type="expression" dxfId="33" priority="40" stopIfTrue="1">
      <formula>#REF!="0000"</formula>
    </cfRule>
  </conditionalFormatting>
  <conditionalFormatting sqref="A446:A451">
    <cfRule type="expression" dxfId="32" priority="37" stopIfTrue="1">
      <formula>#REF!="Раздел"</formula>
    </cfRule>
  </conditionalFormatting>
  <conditionalFormatting sqref="A446:A451">
    <cfRule type="expression" dxfId="31" priority="36" stopIfTrue="1">
      <formula>#REF!="КВ"</formula>
    </cfRule>
  </conditionalFormatting>
  <conditionalFormatting sqref="A446:A451">
    <cfRule type="expression" dxfId="30" priority="35" stopIfTrue="1">
      <formula>#REF!="ВР"</formula>
    </cfRule>
  </conditionalFormatting>
  <conditionalFormatting sqref="C444:C446">
    <cfRule type="expression" dxfId="29" priority="32" stopIfTrue="1">
      <formula>#REF!="000"</formula>
    </cfRule>
  </conditionalFormatting>
  <conditionalFormatting sqref="B446:B451">
    <cfRule type="expression" dxfId="28" priority="33" stopIfTrue="1">
      <formula>#REF!="0000000"</formula>
    </cfRule>
  </conditionalFormatting>
  <conditionalFormatting sqref="A513:A514">
    <cfRule type="expression" dxfId="27" priority="28" stopIfTrue="1">
      <formula>$A513="КВ"</formula>
    </cfRule>
  </conditionalFormatting>
  <conditionalFormatting sqref="A513:A514">
    <cfRule type="expression" dxfId="26" priority="27" stopIfTrue="1">
      <formula>$A513="ВР"</formula>
    </cfRule>
  </conditionalFormatting>
  <conditionalFormatting sqref="A513:A514">
    <cfRule type="expression" dxfId="25" priority="26" stopIfTrue="1">
      <formula>#REF!="Раздел"</formula>
    </cfRule>
  </conditionalFormatting>
  <conditionalFormatting sqref="A513:A514">
    <cfRule type="expression" dxfId="24" priority="25" stopIfTrue="1">
      <formula>#REF!="КВ"</formula>
    </cfRule>
  </conditionalFormatting>
  <conditionalFormatting sqref="A513:A514">
    <cfRule type="expression" dxfId="23" priority="24" stopIfTrue="1">
      <formula>#REF!="ВР"</formula>
    </cfRule>
  </conditionalFormatting>
  <conditionalFormatting sqref="A311:A313 A315:A321">
    <cfRule type="expression" dxfId="22" priority="23" stopIfTrue="1">
      <formula>$A311="КВ"</formula>
    </cfRule>
  </conditionalFormatting>
  <conditionalFormatting sqref="A311:A313 A315:A321">
    <cfRule type="expression" dxfId="21" priority="22" stopIfTrue="1">
      <formula>$A311="ВР"</formula>
    </cfRule>
  </conditionalFormatting>
  <conditionalFormatting sqref="A311:A313 A315:A321">
    <cfRule type="expression" dxfId="20" priority="21" stopIfTrue="1">
      <formula>#REF!="Раздел"</formula>
    </cfRule>
  </conditionalFormatting>
  <conditionalFormatting sqref="B311:C321">
    <cfRule type="expression" dxfId="19" priority="16" stopIfTrue="1">
      <formula>#REF!="Раздел"</formula>
    </cfRule>
  </conditionalFormatting>
  <conditionalFormatting sqref="B311:C321">
    <cfRule type="expression" dxfId="18" priority="20" stopIfTrue="1">
      <formula>$A311="КВ"</formula>
    </cfRule>
  </conditionalFormatting>
  <conditionalFormatting sqref="B311:C321">
    <cfRule type="expression" dxfId="17" priority="19" stopIfTrue="1">
      <formula>$A311="ВР"</formula>
    </cfRule>
  </conditionalFormatting>
  <conditionalFormatting sqref="C311:C321">
    <cfRule type="expression" dxfId="16" priority="18" stopIfTrue="1">
      <formula>#REF!="000"</formula>
    </cfRule>
  </conditionalFormatting>
  <conditionalFormatting sqref="B311:B321">
    <cfRule type="expression" dxfId="15" priority="17" stopIfTrue="1">
      <formula>#REF!="0000000"</formula>
    </cfRule>
  </conditionalFormatting>
  <conditionalFormatting sqref="B353:C355">
    <cfRule type="expression" dxfId="14" priority="8" stopIfTrue="1">
      <formula>#REF!="Раздел"</formula>
    </cfRule>
  </conditionalFormatting>
  <conditionalFormatting sqref="A353:A355">
    <cfRule type="expression" dxfId="13" priority="15" stopIfTrue="1">
      <formula>$A353="КВ"</formula>
    </cfRule>
  </conditionalFormatting>
  <conditionalFormatting sqref="A353:A355">
    <cfRule type="expression" dxfId="12" priority="14" stopIfTrue="1">
      <formula>$A353="ВР"</formula>
    </cfRule>
  </conditionalFormatting>
  <conditionalFormatting sqref="A353:A355">
    <cfRule type="expression" dxfId="11" priority="13" stopIfTrue="1">
      <formula>#REF!="Раздел"</formula>
    </cfRule>
  </conditionalFormatting>
  <conditionalFormatting sqref="B353:C355">
    <cfRule type="expression" dxfId="10" priority="12" stopIfTrue="1">
      <formula>$A353="КВ"</formula>
    </cfRule>
  </conditionalFormatting>
  <conditionalFormatting sqref="B353:C355">
    <cfRule type="expression" dxfId="9" priority="11" stopIfTrue="1">
      <formula>$A353="ВР"</formula>
    </cfRule>
  </conditionalFormatting>
  <conditionalFormatting sqref="C353:C355">
    <cfRule type="expression" dxfId="8" priority="10" stopIfTrue="1">
      <formula>#REF!="000"</formula>
    </cfRule>
  </conditionalFormatting>
  <conditionalFormatting sqref="B353:B355">
    <cfRule type="expression" dxfId="7" priority="9" stopIfTrue="1">
      <formula>#REF!="0000000"</formula>
    </cfRule>
  </conditionalFormatting>
  <conditionalFormatting sqref="A512">
    <cfRule type="expression" dxfId="6" priority="6" stopIfTrue="1">
      <formula>$A512="ВР"</formula>
    </cfRule>
  </conditionalFormatting>
  <conditionalFormatting sqref="A512">
    <cfRule type="expression" dxfId="5" priority="7" stopIfTrue="1">
      <formula>$A512="КВ"</formula>
    </cfRule>
  </conditionalFormatting>
  <conditionalFormatting sqref="A515:A516">
    <cfRule type="expression" dxfId="4" priority="5" stopIfTrue="1">
      <formula>$A515="КВ"</formula>
    </cfRule>
  </conditionalFormatting>
  <conditionalFormatting sqref="A515:A516">
    <cfRule type="expression" dxfId="3" priority="4" stopIfTrue="1">
      <formula>$A515="ВР"</formula>
    </cfRule>
  </conditionalFormatting>
  <conditionalFormatting sqref="A515:A516">
    <cfRule type="expression" dxfId="2" priority="3" stopIfTrue="1">
      <formula>#REF!="Раздел"</formula>
    </cfRule>
  </conditionalFormatting>
  <conditionalFormatting sqref="A515:A516">
    <cfRule type="expression" dxfId="1" priority="2" stopIfTrue="1">
      <formula>#REF!="КВ"</formula>
    </cfRule>
  </conditionalFormatting>
  <conditionalFormatting sqref="A515:A516">
    <cfRule type="expression" dxfId="0" priority="1" stopIfTrue="1">
      <formula>#REF!="ВР"</formula>
    </cfRule>
  </conditionalFormatting>
  <pageMargins left="0.51181102362204722" right="0.39370078740157483" top="0.35433070866141736" bottom="0.35433070866141736"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view="pageBreakPreview" zoomScaleNormal="100" zoomScaleSheetLayoutView="100" workbookViewId="0">
      <selection activeCell="A10" sqref="A10:E10"/>
    </sheetView>
  </sheetViews>
  <sheetFormatPr defaultRowHeight="21" customHeight="1" x14ac:dyDescent="0.2"/>
  <cols>
    <col min="1" max="1" width="6" style="4" customWidth="1"/>
    <col min="2" max="2" width="56" style="4" bestFit="1" customWidth="1"/>
    <col min="3" max="3" width="17.5703125" style="4" customWidth="1"/>
    <col min="4" max="4" width="15.85546875" style="4" customWidth="1"/>
    <col min="5" max="5" width="17.140625" style="4" customWidth="1"/>
    <col min="6" max="251" width="9.140625" style="4"/>
    <col min="252" max="257" width="6" style="4" customWidth="1"/>
    <col min="258" max="258" width="7" style="4" customWidth="1"/>
    <col min="259" max="259" width="6.7109375" style="4" customWidth="1"/>
    <col min="260" max="260" width="23.7109375" style="4" customWidth="1"/>
    <col min="261" max="261" width="17.140625" style="4" customWidth="1"/>
    <col min="262" max="507" width="9.140625" style="4"/>
    <col min="508" max="513" width="6" style="4" customWidth="1"/>
    <col min="514" max="514" width="7" style="4" customWidth="1"/>
    <col min="515" max="515" width="6.7109375" style="4" customWidth="1"/>
    <col min="516" max="516" width="23.7109375" style="4" customWidth="1"/>
    <col min="517" max="517" width="17.140625" style="4" customWidth="1"/>
    <col min="518" max="763" width="9.140625" style="4"/>
    <col min="764" max="769" width="6" style="4" customWidth="1"/>
    <col min="770" max="770" width="7" style="4" customWidth="1"/>
    <col min="771" max="771" width="6.7109375" style="4" customWidth="1"/>
    <col min="772" max="772" width="23.7109375" style="4" customWidth="1"/>
    <col min="773" max="773" width="17.140625" style="4" customWidth="1"/>
    <col min="774" max="1019" width="9.140625" style="4"/>
    <col min="1020" max="1025" width="6" style="4" customWidth="1"/>
    <col min="1026" max="1026" width="7" style="4" customWidth="1"/>
    <col min="1027" max="1027" width="6.7109375" style="4" customWidth="1"/>
    <col min="1028" max="1028" width="23.7109375" style="4" customWidth="1"/>
    <col min="1029" max="1029" width="17.140625" style="4" customWidth="1"/>
    <col min="1030" max="1275" width="9.140625" style="4"/>
    <col min="1276" max="1281" width="6" style="4" customWidth="1"/>
    <col min="1282" max="1282" width="7" style="4" customWidth="1"/>
    <col min="1283" max="1283" width="6.7109375" style="4" customWidth="1"/>
    <col min="1284" max="1284" width="23.7109375" style="4" customWidth="1"/>
    <col min="1285" max="1285" width="17.140625" style="4" customWidth="1"/>
    <col min="1286" max="1531" width="9.140625" style="4"/>
    <col min="1532" max="1537" width="6" style="4" customWidth="1"/>
    <col min="1538" max="1538" width="7" style="4" customWidth="1"/>
    <col min="1539" max="1539" width="6.7109375" style="4" customWidth="1"/>
    <col min="1540" max="1540" width="23.7109375" style="4" customWidth="1"/>
    <col min="1541" max="1541" width="17.140625" style="4" customWidth="1"/>
    <col min="1542" max="1787" width="9.140625" style="4"/>
    <col min="1788" max="1793" width="6" style="4" customWidth="1"/>
    <col min="1794" max="1794" width="7" style="4" customWidth="1"/>
    <col min="1795" max="1795" width="6.7109375" style="4" customWidth="1"/>
    <col min="1796" max="1796" width="23.7109375" style="4" customWidth="1"/>
    <col min="1797" max="1797" width="17.140625" style="4" customWidth="1"/>
    <col min="1798" max="2043" width="9.140625" style="4"/>
    <col min="2044" max="2049" width="6" style="4" customWidth="1"/>
    <col min="2050" max="2050" width="7" style="4" customWidth="1"/>
    <col min="2051" max="2051" width="6.7109375" style="4" customWidth="1"/>
    <col min="2052" max="2052" width="23.7109375" style="4" customWidth="1"/>
    <col min="2053" max="2053" width="17.140625" style="4" customWidth="1"/>
    <col min="2054" max="2299" width="9.140625" style="4"/>
    <col min="2300" max="2305" width="6" style="4" customWidth="1"/>
    <col min="2306" max="2306" width="7" style="4" customWidth="1"/>
    <col min="2307" max="2307" width="6.7109375" style="4" customWidth="1"/>
    <col min="2308" max="2308" width="23.7109375" style="4" customWidth="1"/>
    <col min="2309" max="2309" width="17.140625" style="4" customWidth="1"/>
    <col min="2310" max="2555" width="9.140625" style="4"/>
    <col min="2556" max="2561" width="6" style="4" customWidth="1"/>
    <col min="2562" max="2562" width="7" style="4" customWidth="1"/>
    <col min="2563" max="2563" width="6.7109375" style="4" customWidth="1"/>
    <col min="2564" max="2564" width="23.7109375" style="4" customWidth="1"/>
    <col min="2565" max="2565" width="17.140625" style="4" customWidth="1"/>
    <col min="2566" max="2811" width="9.140625" style="4"/>
    <col min="2812" max="2817" width="6" style="4" customWidth="1"/>
    <col min="2818" max="2818" width="7" style="4" customWidth="1"/>
    <col min="2819" max="2819" width="6.7109375" style="4" customWidth="1"/>
    <col min="2820" max="2820" width="23.7109375" style="4" customWidth="1"/>
    <col min="2821" max="2821" width="17.140625" style="4" customWidth="1"/>
    <col min="2822" max="3067" width="9.140625" style="4"/>
    <col min="3068" max="3073" width="6" style="4" customWidth="1"/>
    <col min="3074" max="3074" width="7" style="4" customWidth="1"/>
    <col min="3075" max="3075" width="6.7109375" style="4" customWidth="1"/>
    <col min="3076" max="3076" width="23.7109375" style="4" customWidth="1"/>
    <col min="3077" max="3077" width="17.140625" style="4" customWidth="1"/>
    <col min="3078" max="3323" width="9.140625" style="4"/>
    <col min="3324" max="3329" width="6" style="4" customWidth="1"/>
    <col min="3330" max="3330" width="7" style="4" customWidth="1"/>
    <col min="3331" max="3331" width="6.7109375" style="4" customWidth="1"/>
    <col min="3332" max="3332" width="23.7109375" style="4" customWidth="1"/>
    <col min="3333" max="3333" width="17.140625" style="4" customWidth="1"/>
    <col min="3334" max="3579" width="9.140625" style="4"/>
    <col min="3580" max="3585" width="6" style="4" customWidth="1"/>
    <col min="3586" max="3586" width="7" style="4" customWidth="1"/>
    <col min="3587" max="3587" width="6.7109375" style="4" customWidth="1"/>
    <col min="3588" max="3588" width="23.7109375" style="4" customWidth="1"/>
    <col min="3589" max="3589" width="17.140625" style="4" customWidth="1"/>
    <col min="3590" max="3835" width="9.140625" style="4"/>
    <col min="3836" max="3841" width="6" style="4" customWidth="1"/>
    <col min="3842" max="3842" width="7" style="4" customWidth="1"/>
    <col min="3843" max="3843" width="6.7109375" style="4" customWidth="1"/>
    <col min="3844" max="3844" width="23.7109375" style="4" customWidth="1"/>
    <col min="3845" max="3845" width="17.140625" style="4" customWidth="1"/>
    <col min="3846" max="4091" width="9.140625" style="4"/>
    <col min="4092" max="4097" width="6" style="4" customWidth="1"/>
    <col min="4098" max="4098" width="7" style="4" customWidth="1"/>
    <col min="4099" max="4099" width="6.7109375" style="4" customWidth="1"/>
    <col min="4100" max="4100" width="23.7109375" style="4" customWidth="1"/>
    <col min="4101" max="4101" width="17.140625" style="4" customWidth="1"/>
    <col min="4102" max="4347" width="9.140625" style="4"/>
    <col min="4348" max="4353" width="6" style="4" customWidth="1"/>
    <col min="4354" max="4354" width="7" style="4" customWidth="1"/>
    <col min="4355" max="4355" width="6.7109375" style="4" customWidth="1"/>
    <col min="4356" max="4356" width="23.7109375" style="4" customWidth="1"/>
    <col min="4357" max="4357" width="17.140625" style="4" customWidth="1"/>
    <col min="4358" max="4603" width="9.140625" style="4"/>
    <col min="4604" max="4609" width="6" style="4" customWidth="1"/>
    <col min="4610" max="4610" width="7" style="4" customWidth="1"/>
    <col min="4611" max="4611" width="6.7109375" style="4" customWidth="1"/>
    <col min="4612" max="4612" width="23.7109375" style="4" customWidth="1"/>
    <col min="4613" max="4613" width="17.140625" style="4" customWidth="1"/>
    <col min="4614" max="4859" width="9.140625" style="4"/>
    <col min="4860" max="4865" width="6" style="4" customWidth="1"/>
    <col min="4866" max="4866" width="7" style="4" customWidth="1"/>
    <col min="4867" max="4867" width="6.7109375" style="4" customWidth="1"/>
    <col min="4868" max="4868" width="23.7109375" style="4" customWidth="1"/>
    <col min="4869" max="4869" width="17.140625" style="4" customWidth="1"/>
    <col min="4870" max="5115" width="9.140625" style="4"/>
    <col min="5116" max="5121" width="6" style="4" customWidth="1"/>
    <col min="5122" max="5122" width="7" style="4" customWidth="1"/>
    <col min="5123" max="5123" width="6.7109375" style="4" customWidth="1"/>
    <col min="5124" max="5124" width="23.7109375" style="4" customWidth="1"/>
    <col min="5125" max="5125" width="17.140625" style="4" customWidth="1"/>
    <col min="5126" max="5371" width="9.140625" style="4"/>
    <col min="5372" max="5377" width="6" style="4" customWidth="1"/>
    <col min="5378" max="5378" width="7" style="4" customWidth="1"/>
    <col min="5379" max="5379" width="6.7109375" style="4" customWidth="1"/>
    <col min="5380" max="5380" width="23.7109375" style="4" customWidth="1"/>
    <col min="5381" max="5381" width="17.140625" style="4" customWidth="1"/>
    <col min="5382" max="5627" width="9.140625" style="4"/>
    <col min="5628" max="5633" width="6" style="4" customWidth="1"/>
    <col min="5634" max="5634" width="7" style="4" customWidth="1"/>
    <col min="5635" max="5635" width="6.7109375" style="4" customWidth="1"/>
    <col min="5636" max="5636" width="23.7109375" style="4" customWidth="1"/>
    <col min="5637" max="5637" width="17.140625" style="4" customWidth="1"/>
    <col min="5638" max="5883" width="9.140625" style="4"/>
    <col min="5884" max="5889" width="6" style="4" customWidth="1"/>
    <col min="5890" max="5890" width="7" style="4" customWidth="1"/>
    <col min="5891" max="5891" width="6.7109375" style="4" customWidth="1"/>
    <col min="5892" max="5892" width="23.7109375" style="4" customWidth="1"/>
    <col min="5893" max="5893" width="17.140625" style="4" customWidth="1"/>
    <col min="5894" max="6139" width="9.140625" style="4"/>
    <col min="6140" max="6145" width="6" style="4" customWidth="1"/>
    <col min="6146" max="6146" width="7" style="4" customWidth="1"/>
    <col min="6147" max="6147" width="6.7109375" style="4" customWidth="1"/>
    <col min="6148" max="6148" width="23.7109375" style="4" customWidth="1"/>
    <col min="6149" max="6149" width="17.140625" style="4" customWidth="1"/>
    <col min="6150" max="6395" width="9.140625" style="4"/>
    <col min="6396" max="6401" width="6" style="4" customWidth="1"/>
    <col min="6402" max="6402" width="7" style="4" customWidth="1"/>
    <col min="6403" max="6403" width="6.7109375" style="4" customWidth="1"/>
    <col min="6404" max="6404" width="23.7109375" style="4" customWidth="1"/>
    <col min="6405" max="6405" width="17.140625" style="4" customWidth="1"/>
    <col min="6406" max="6651" width="9.140625" style="4"/>
    <col min="6652" max="6657" width="6" style="4" customWidth="1"/>
    <col min="6658" max="6658" width="7" style="4" customWidth="1"/>
    <col min="6659" max="6659" width="6.7109375" style="4" customWidth="1"/>
    <col min="6660" max="6660" width="23.7109375" style="4" customWidth="1"/>
    <col min="6661" max="6661" width="17.140625" style="4" customWidth="1"/>
    <col min="6662" max="6907" width="9.140625" style="4"/>
    <col min="6908" max="6913" width="6" style="4" customWidth="1"/>
    <col min="6914" max="6914" width="7" style="4" customWidth="1"/>
    <col min="6915" max="6915" width="6.7109375" style="4" customWidth="1"/>
    <col min="6916" max="6916" width="23.7109375" style="4" customWidth="1"/>
    <col min="6917" max="6917" width="17.140625" style="4" customWidth="1"/>
    <col min="6918" max="7163" width="9.140625" style="4"/>
    <col min="7164" max="7169" width="6" style="4" customWidth="1"/>
    <col min="7170" max="7170" width="7" style="4" customWidth="1"/>
    <col min="7171" max="7171" width="6.7109375" style="4" customWidth="1"/>
    <col min="7172" max="7172" width="23.7109375" style="4" customWidth="1"/>
    <col min="7173" max="7173" width="17.140625" style="4" customWidth="1"/>
    <col min="7174" max="7419" width="9.140625" style="4"/>
    <col min="7420" max="7425" width="6" style="4" customWidth="1"/>
    <col min="7426" max="7426" width="7" style="4" customWidth="1"/>
    <col min="7427" max="7427" width="6.7109375" style="4" customWidth="1"/>
    <col min="7428" max="7428" width="23.7109375" style="4" customWidth="1"/>
    <col min="7429" max="7429" width="17.140625" style="4" customWidth="1"/>
    <col min="7430" max="7675" width="9.140625" style="4"/>
    <col min="7676" max="7681" width="6" style="4" customWidth="1"/>
    <col min="7682" max="7682" width="7" style="4" customWidth="1"/>
    <col min="7683" max="7683" width="6.7109375" style="4" customWidth="1"/>
    <col min="7684" max="7684" width="23.7109375" style="4" customWidth="1"/>
    <col min="7685" max="7685" width="17.140625" style="4" customWidth="1"/>
    <col min="7686" max="7931" width="9.140625" style="4"/>
    <col min="7932" max="7937" width="6" style="4" customWidth="1"/>
    <col min="7938" max="7938" width="7" style="4" customWidth="1"/>
    <col min="7939" max="7939" width="6.7109375" style="4" customWidth="1"/>
    <col min="7940" max="7940" width="23.7109375" style="4" customWidth="1"/>
    <col min="7941" max="7941" width="17.140625" style="4" customWidth="1"/>
    <col min="7942" max="8187" width="9.140625" style="4"/>
    <col min="8188" max="8193" width="6" style="4" customWidth="1"/>
    <col min="8194" max="8194" width="7" style="4" customWidth="1"/>
    <col min="8195" max="8195" width="6.7109375" style="4" customWidth="1"/>
    <col min="8196" max="8196" width="23.7109375" style="4" customWidth="1"/>
    <col min="8197" max="8197" width="17.140625" style="4" customWidth="1"/>
    <col min="8198" max="8443" width="9.140625" style="4"/>
    <col min="8444" max="8449" width="6" style="4" customWidth="1"/>
    <col min="8450" max="8450" width="7" style="4" customWidth="1"/>
    <col min="8451" max="8451" width="6.7109375" style="4" customWidth="1"/>
    <col min="8452" max="8452" width="23.7109375" style="4" customWidth="1"/>
    <col min="8453" max="8453" width="17.140625" style="4" customWidth="1"/>
    <col min="8454" max="8699" width="9.140625" style="4"/>
    <col min="8700" max="8705" width="6" style="4" customWidth="1"/>
    <col min="8706" max="8706" width="7" style="4" customWidth="1"/>
    <col min="8707" max="8707" width="6.7109375" style="4" customWidth="1"/>
    <col min="8708" max="8708" width="23.7109375" style="4" customWidth="1"/>
    <col min="8709" max="8709" width="17.140625" style="4" customWidth="1"/>
    <col min="8710" max="8955" width="9.140625" style="4"/>
    <col min="8956" max="8961" width="6" style="4" customWidth="1"/>
    <col min="8962" max="8962" width="7" style="4" customWidth="1"/>
    <col min="8963" max="8963" width="6.7109375" style="4" customWidth="1"/>
    <col min="8964" max="8964" width="23.7109375" style="4" customWidth="1"/>
    <col min="8965" max="8965" width="17.140625" style="4" customWidth="1"/>
    <col min="8966" max="9211" width="9.140625" style="4"/>
    <col min="9212" max="9217" width="6" style="4" customWidth="1"/>
    <col min="9218" max="9218" width="7" style="4" customWidth="1"/>
    <col min="9219" max="9219" width="6.7109375" style="4" customWidth="1"/>
    <col min="9220" max="9220" width="23.7109375" style="4" customWidth="1"/>
    <col min="9221" max="9221" width="17.140625" style="4" customWidth="1"/>
    <col min="9222" max="9467" width="9.140625" style="4"/>
    <col min="9468" max="9473" width="6" style="4" customWidth="1"/>
    <col min="9474" max="9474" width="7" style="4" customWidth="1"/>
    <col min="9475" max="9475" width="6.7109375" style="4" customWidth="1"/>
    <col min="9476" max="9476" width="23.7109375" style="4" customWidth="1"/>
    <col min="9477" max="9477" width="17.140625" style="4" customWidth="1"/>
    <col min="9478" max="9723" width="9.140625" style="4"/>
    <col min="9724" max="9729" width="6" style="4" customWidth="1"/>
    <col min="9730" max="9730" width="7" style="4" customWidth="1"/>
    <col min="9731" max="9731" width="6.7109375" style="4" customWidth="1"/>
    <col min="9732" max="9732" width="23.7109375" style="4" customWidth="1"/>
    <col min="9733" max="9733" width="17.140625" style="4" customWidth="1"/>
    <col min="9734" max="9979" width="9.140625" style="4"/>
    <col min="9980" max="9985" width="6" style="4" customWidth="1"/>
    <col min="9986" max="9986" width="7" style="4" customWidth="1"/>
    <col min="9987" max="9987" width="6.7109375" style="4" customWidth="1"/>
    <col min="9988" max="9988" width="23.7109375" style="4" customWidth="1"/>
    <col min="9989" max="9989" width="17.140625" style="4" customWidth="1"/>
    <col min="9990" max="10235" width="9.140625" style="4"/>
    <col min="10236" max="10241" width="6" style="4" customWidth="1"/>
    <col min="10242" max="10242" width="7" style="4" customWidth="1"/>
    <col min="10243" max="10243" width="6.7109375" style="4" customWidth="1"/>
    <col min="10244" max="10244" width="23.7109375" style="4" customWidth="1"/>
    <col min="10245" max="10245" width="17.140625" style="4" customWidth="1"/>
    <col min="10246" max="10491" width="9.140625" style="4"/>
    <col min="10492" max="10497" width="6" style="4" customWidth="1"/>
    <col min="10498" max="10498" width="7" style="4" customWidth="1"/>
    <col min="10499" max="10499" width="6.7109375" style="4" customWidth="1"/>
    <col min="10500" max="10500" width="23.7109375" style="4" customWidth="1"/>
    <col min="10501" max="10501" width="17.140625" style="4" customWidth="1"/>
    <col min="10502" max="10747" width="9.140625" style="4"/>
    <col min="10748" max="10753" width="6" style="4" customWidth="1"/>
    <col min="10754" max="10754" width="7" style="4" customWidth="1"/>
    <col min="10755" max="10755" width="6.7109375" style="4" customWidth="1"/>
    <col min="10756" max="10756" width="23.7109375" style="4" customWidth="1"/>
    <col min="10757" max="10757" width="17.140625" style="4" customWidth="1"/>
    <col min="10758" max="11003" width="9.140625" style="4"/>
    <col min="11004" max="11009" width="6" style="4" customWidth="1"/>
    <col min="11010" max="11010" width="7" style="4" customWidth="1"/>
    <col min="11011" max="11011" width="6.7109375" style="4" customWidth="1"/>
    <col min="11012" max="11012" width="23.7109375" style="4" customWidth="1"/>
    <col min="11013" max="11013" width="17.140625" style="4" customWidth="1"/>
    <col min="11014" max="11259" width="9.140625" style="4"/>
    <col min="11260" max="11265" width="6" style="4" customWidth="1"/>
    <col min="11266" max="11266" width="7" style="4" customWidth="1"/>
    <col min="11267" max="11267" width="6.7109375" style="4" customWidth="1"/>
    <col min="11268" max="11268" width="23.7109375" style="4" customWidth="1"/>
    <col min="11269" max="11269" width="17.140625" style="4" customWidth="1"/>
    <col min="11270" max="11515" width="9.140625" style="4"/>
    <col min="11516" max="11521" width="6" style="4" customWidth="1"/>
    <col min="11522" max="11522" width="7" style="4" customWidth="1"/>
    <col min="11523" max="11523" width="6.7109375" style="4" customWidth="1"/>
    <col min="11524" max="11524" width="23.7109375" style="4" customWidth="1"/>
    <col min="11525" max="11525" width="17.140625" style="4" customWidth="1"/>
    <col min="11526" max="11771" width="9.140625" style="4"/>
    <col min="11772" max="11777" width="6" style="4" customWidth="1"/>
    <col min="11778" max="11778" width="7" style="4" customWidth="1"/>
    <col min="11779" max="11779" width="6.7109375" style="4" customWidth="1"/>
    <col min="11780" max="11780" width="23.7109375" style="4" customWidth="1"/>
    <col min="11781" max="11781" width="17.140625" style="4" customWidth="1"/>
    <col min="11782" max="12027" width="9.140625" style="4"/>
    <col min="12028" max="12033" width="6" style="4" customWidth="1"/>
    <col min="12034" max="12034" width="7" style="4" customWidth="1"/>
    <col min="12035" max="12035" width="6.7109375" style="4" customWidth="1"/>
    <col min="12036" max="12036" width="23.7109375" style="4" customWidth="1"/>
    <col min="12037" max="12037" width="17.140625" style="4" customWidth="1"/>
    <col min="12038" max="12283" width="9.140625" style="4"/>
    <col min="12284" max="12289" width="6" style="4" customWidth="1"/>
    <col min="12290" max="12290" width="7" style="4" customWidth="1"/>
    <col min="12291" max="12291" width="6.7109375" style="4" customWidth="1"/>
    <col min="12292" max="12292" width="23.7109375" style="4" customWidth="1"/>
    <col min="12293" max="12293" width="17.140625" style="4" customWidth="1"/>
    <col min="12294" max="12539" width="9.140625" style="4"/>
    <col min="12540" max="12545" width="6" style="4" customWidth="1"/>
    <col min="12546" max="12546" width="7" style="4" customWidth="1"/>
    <col min="12547" max="12547" width="6.7109375" style="4" customWidth="1"/>
    <col min="12548" max="12548" width="23.7109375" style="4" customWidth="1"/>
    <col min="12549" max="12549" width="17.140625" style="4" customWidth="1"/>
    <col min="12550" max="12795" width="9.140625" style="4"/>
    <col min="12796" max="12801" width="6" style="4" customWidth="1"/>
    <col min="12802" max="12802" width="7" style="4" customWidth="1"/>
    <col min="12803" max="12803" width="6.7109375" style="4" customWidth="1"/>
    <col min="12804" max="12804" width="23.7109375" style="4" customWidth="1"/>
    <col min="12805" max="12805" width="17.140625" style="4" customWidth="1"/>
    <col min="12806" max="13051" width="9.140625" style="4"/>
    <col min="13052" max="13057" width="6" style="4" customWidth="1"/>
    <col min="13058" max="13058" width="7" style="4" customWidth="1"/>
    <col min="13059" max="13059" width="6.7109375" style="4" customWidth="1"/>
    <col min="13060" max="13060" width="23.7109375" style="4" customWidth="1"/>
    <col min="13061" max="13061" width="17.140625" style="4" customWidth="1"/>
    <col min="13062" max="13307" width="9.140625" style="4"/>
    <col min="13308" max="13313" width="6" style="4" customWidth="1"/>
    <col min="13314" max="13314" width="7" style="4" customWidth="1"/>
    <col min="13315" max="13315" width="6.7109375" style="4" customWidth="1"/>
    <col min="13316" max="13316" width="23.7109375" style="4" customWidth="1"/>
    <col min="13317" max="13317" width="17.140625" style="4" customWidth="1"/>
    <col min="13318" max="13563" width="9.140625" style="4"/>
    <col min="13564" max="13569" width="6" style="4" customWidth="1"/>
    <col min="13570" max="13570" width="7" style="4" customWidth="1"/>
    <col min="13571" max="13571" width="6.7109375" style="4" customWidth="1"/>
    <col min="13572" max="13572" width="23.7109375" style="4" customWidth="1"/>
    <col min="13573" max="13573" width="17.140625" style="4" customWidth="1"/>
    <col min="13574" max="13819" width="9.140625" style="4"/>
    <col min="13820" max="13825" width="6" style="4" customWidth="1"/>
    <col min="13826" max="13826" width="7" style="4" customWidth="1"/>
    <col min="13827" max="13827" width="6.7109375" style="4" customWidth="1"/>
    <col min="13828" max="13828" width="23.7109375" style="4" customWidth="1"/>
    <col min="13829" max="13829" width="17.140625" style="4" customWidth="1"/>
    <col min="13830" max="14075" width="9.140625" style="4"/>
    <col min="14076" max="14081" width="6" style="4" customWidth="1"/>
    <col min="14082" max="14082" width="7" style="4" customWidth="1"/>
    <col min="14083" max="14083" width="6.7109375" style="4" customWidth="1"/>
    <col min="14084" max="14084" width="23.7109375" style="4" customWidth="1"/>
    <col min="14085" max="14085" width="17.140625" style="4" customWidth="1"/>
    <col min="14086" max="14331" width="9.140625" style="4"/>
    <col min="14332" max="14337" width="6" style="4" customWidth="1"/>
    <col min="14338" max="14338" width="7" style="4" customWidth="1"/>
    <col min="14339" max="14339" width="6.7109375" style="4" customWidth="1"/>
    <col min="14340" max="14340" width="23.7109375" style="4" customWidth="1"/>
    <col min="14341" max="14341" width="17.140625" style="4" customWidth="1"/>
    <col min="14342" max="14587" width="9.140625" style="4"/>
    <col min="14588" max="14593" width="6" style="4" customWidth="1"/>
    <col min="14594" max="14594" width="7" style="4" customWidth="1"/>
    <col min="14595" max="14595" width="6.7109375" style="4" customWidth="1"/>
    <col min="14596" max="14596" width="23.7109375" style="4" customWidth="1"/>
    <col min="14597" max="14597" width="17.140625" style="4" customWidth="1"/>
    <col min="14598" max="14843" width="9.140625" style="4"/>
    <col min="14844" max="14849" width="6" style="4" customWidth="1"/>
    <col min="14850" max="14850" width="7" style="4" customWidth="1"/>
    <col min="14851" max="14851" width="6.7109375" style="4" customWidth="1"/>
    <col min="14852" max="14852" width="23.7109375" style="4" customWidth="1"/>
    <col min="14853" max="14853" width="17.140625" style="4" customWidth="1"/>
    <col min="14854" max="15099" width="9.140625" style="4"/>
    <col min="15100" max="15105" width="6" style="4" customWidth="1"/>
    <col min="15106" max="15106" width="7" style="4" customWidth="1"/>
    <col min="15107" max="15107" width="6.7109375" style="4" customWidth="1"/>
    <col min="15108" max="15108" width="23.7109375" style="4" customWidth="1"/>
    <col min="15109" max="15109" width="17.140625" style="4" customWidth="1"/>
    <col min="15110" max="15355" width="9.140625" style="4"/>
    <col min="15356" max="15361" width="6" style="4" customWidth="1"/>
    <col min="15362" max="15362" width="7" style="4" customWidth="1"/>
    <col min="15363" max="15363" width="6.7109375" style="4" customWidth="1"/>
    <col min="15364" max="15364" width="23.7109375" style="4" customWidth="1"/>
    <col min="15365" max="15365" width="17.140625" style="4" customWidth="1"/>
    <col min="15366" max="15611" width="9.140625" style="4"/>
    <col min="15612" max="15617" width="6" style="4" customWidth="1"/>
    <col min="15618" max="15618" width="7" style="4" customWidth="1"/>
    <col min="15619" max="15619" width="6.7109375" style="4" customWidth="1"/>
    <col min="15620" max="15620" width="23.7109375" style="4" customWidth="1"/>
    <col min="15621" max="15621" width="17.140625" style="4" customWidth="1"/>
    <col min="15622" max="15867" width="9.140625" style="4"/>
    <col min="15868" max="15873" width="6" style="4" customWidth="1"/>
    <col min="15874" max="15874" width="7" style="4" customWidth="1"/>
    <col min="15875" max="15875" width="6.7109375" style="4" customWidth="1"/>
    <col min="15876" max="15876" width="23.7109375" style="4" customWidth="1"/>
    <col min="15877" max="15877" width="17.140625" style="4" customWidth="1"/>
    <col min="15878" max="16123" width="9.140625" style="4"/>
    <col min="16124" max="16129" width="6" style="4" customWidth="1"/>
    <col min="16130" max="16130" width="7" style="4" customWidth="1"/>
    <col min="16131" max="16131" width="6.7109375" style="4" customWidth="1"/>
    <col min="16132" max="16132" width="23.7109375" style="4" customWidth="1"/>
    <col min="16133" max="16133" width="17.140625" style="4" customWidth="1"/>
    <col min="16134" max="16384" width="9.140625" style="4"/>
  </cols>
  <sheetData>
    <row r="1" spans="1:5" ht="12" customHeight="1" x14ac:dyDescent="0.2">
      <c r="E1" s="317" t="s">
        <v>634</v>
      </c>
    </row>
    <row r="2" spans="1:5" ht="22.5" customHeight="1" x14ac:dyDescent="0.2">
      <c r="C2" s="461" t="str">
        <f>Прил.5!D2</f>
        <v>к Решению Хатангского сельского Совета депутатов 
от 00.12.2023 года № 00-РС</v>
      </c>
      <c r="D2" s="461"/>
      <c r="E2" s="461"/>
    </row>
    <row r="3" spans="1:5" ht="12.75" customHeight="1" x14ac:dyDescent="0.2">
      <c r="A3" s="318"/>
      <c r="B3" s="318"/>
      <c r="C3" s="462"/>
      <c r="D3" s="462"/>
      <c r="E3" s="462"/>
    </row>
    <row r="4" spans="1:5" ht="23.25" customHeight="1" x14ac:dyDescent="0.2">
      <c r="A4" s="318"/>
      <c r="B4" s="318"/>
      <c r="C4" s="463"/>
      <c r="D4" s="464"/>
      <c r="E4" s="464"/>
    </row>
    <row r="5" spans="1:5" ht="21" customHeight="1" x14ac:dyDescent="0.2">
      <c r="A5" s="318"/>
      <c r="B5" s="318"/>
      <c r="C5" s="319"/>
      <c r="D5" s="320"/>
      <c r="E5" s="321"/>
    </row>
    <row r="6" spans="1:5" ht="21" customHeight="1" x14ac:dyDescent="0.2">
      <c r="A6" s="318"/>
      <c r="B6" s="318"/>
      <c r="C6" s="465"/>
      <c r="D6" s="465"/>
      <c r="E6" s="465"/>
    </row>
    <row r="7" spans="1:5" ht="21" customHeight="1" x14ac:dyDescent="0.2">
      <c r="A7" s="318"/>
      <c r="B7" s="318"/>
      <c r="C7" s="322"/>
      <c r="D7" s="322"/>
      <c r="E7" s="323"/>
    </row>
    <row r="8" spans="1:5" ht="21" customHeight="1" x14ac:dyDescent="0.2">
      <c r="A8" s="318"/>
      <c r="B8" s="318"/>
      <c r="C8" s="322"/>
      <c r="D8" s="322"/>
    </row>
    <row r="9" spans="1:5" ht="21" customHeight="1" x14ac:dyDescent="0.2">
      <c r="A9" s="318"/>
      <c r="B9" s="318"/>
      <c r="C9" s="322"/>
      <c r="D9" s="322"/>
    </row>
    <row r="10" spans="1:5" ht="44.25" customHeight="1" x14ac:dyDescent="0.2">
      <c r="A10" s="466" t="s">
        <v>648</v>
      </c>
      <c r="B10" s="466"/>
      <c r="C10" s="466"/>
      <c r="D10" s="466"/>
      <c r="E10" s="466"/>
    </row>
    <row r="11" spans="1:5" ht="21" customHeight="1" x14ac:dyDescent="0.2">
      <c r="A11" s="324"/>
      <c r="B11" s="324"/>
      <c r="C11" s="324"/>
      <c r="D11" s="324"/>
    </row>
    <row r="12" spans="1:5" ht="48.75" customHeight="1" x14ac:dyDescent="0.2">
      <c r="A12" s="325" t="s">
        <v>629</v>
      </c>
      <c r="B12" s="326" t="s">
        <v>630</v>
      </c>
      <c r="C12" s="327" t="s">
        <v>502</v>
      </c>
      <c r="D12" s="327" t="s">
        <v>550</v>
      </c>
      <c r="E12" s="327" t="s">
        <v>643</v>
      </c>
    </row>
    <row r="13" spans="1:5" s="45" customFormat="1" ht="75" customHeight="1" x14ac:dyDescent="0.2">
      <c r="A13" s="328">
        <v>1</v>
      </c>
      <c r="B13" s="329" t="s">
        <v>631</v>
      </c>
      <c r="C13" s="330">
        <f>Прил.4!N116</f>
        <v>1658276.3</v>
      </c>
      <c r="D13" s="330">
        <f>Прил.4!O116</f>
        <v>1683383</v>
      </c>
      <c r="E13" s="330">
        <f>Прил.4!P116</f>
        <v>0</v>
      </c>
    </row>
    <row r="14" spans="1:5" s="45" customFormat="1" ht="86.25" customHeight="1" x14ac:dyDescent="0.2">
      <c r="A14" s="331" t="s">
        <v>154</v>
      </c>
      <c r="B14" s="332" t="s">
        <v>632</v>
      </c>
      <c r="C14" s="333">
        <f>Прил.4!N62</f>
        <v>63019</v>
      </c>
      <c r="D14" s="333">
        <f>Прил.4!O62</f>
        <v>63019</v>
      </c>
      <c r="E14" s="333">
        <f>Прил.4!P62</f>
        <v>63019</v>
      </c>
    </row>
    <row r="15" spans="1:5" s="334" customFormat="1" ht="21" customHeight="1" x14ac:dyDescent="0.25">
      <c r="A15" s="460" t="s">
        <v>633</v>
      </c>
      <c r="B15" s="460"/>
      <c r="C15" s="333">
        <f>SUM(C13:C14)</f>
        <v>1721295.3</v>
      </c>
      <c r="D15" s="333">
        <f>SUM(D13:D14)</f>
        <v>1746402</v>
      </c>
      <c r="E15" s="333">
        <f>SUM(E13:E14)</f>
        <v>63019</v>
      </c>
    </row>
  </sheetData>
  <mergeCells count="6">
    <mergeCell ref="A15:B15"/>
    <mergeCell ref="C2:E2"/>
    <mergeCell ref="C3:E3"/>
    <mergeCell ref="C4:E4"/>
    <mergeCell ref="C6:E6"/>
    <mergeCell ref="A10:E10"/>
  </mergeCells>
  <pageMargins left="0.78740157480314965" right="0.59055118110236227" top="0.39370078740157483" bottom="0.39370078740157483" header="0.31496062992125984" footer="0.31496062992125984"/>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5</vt:i4>
      </vt:variant>
    </vt:vector>
  </HeadingPairs>
  <TitlesOfParts>
    <vt:vector size="11" baseType="lpstr">
      <vt:lpstr>Прил.1</vt:lpstr>
      <vt:lpstr>Прил.2</vt:lpstr>
      <vt:lpstr>Прил.3</vt:lpstr>
      <vt:lpstr>Прил.4</vt:lpstr>
      <vt:lpstr>Прил.5</vt:lpstr>
      <vt:lpstr>Прил.6</vt:lpstr>
      <vt:lpstr>Прил.1!Область_печати</vt:lpstr>
      <vt:lpstr>Прил.2!Область_печати</vt:lpstr>
      <vt:lpstr>Прил.3!Область_печати</vt:lpstr>
      <vt:lpstr>Прил.4!Область_печати</vt:lpstr>
      <vt:lpstr>Прил.5!Область_печати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2023-12-04T07:53:04Z</dcterms:modified>
</cp:coreProperties>
</file>